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8370" windowHeight="16350"/>
  </bookViews>
  <sheets>
    <sheet name="отчет" sheetId="2" r:id="rId1"/>
    <sheet name="Лист1" sheetId="3" r:id="rId2"/>
  </sheets>
  <definedNames>
    <definedName name="_xlnm.Print_Titles" localSheetId="0">отчет!$5:$7</definedName>
    <definedName name="_xlnm.Print_Area" localSheetId="0">отчет!$A$1:$V$83</definedName>
  </definedNames>
  <calcPr calcId="162913"/>
</workbook>
</file>

<file path=xl/calcChain.xml><?xml version="1.0" encoding="utf-8"?>
<calcChain xmlns="http://schemas.openxmlformats.org/spreadsheetml/2006/main">
  <c r="F27" i="2" l="1"/>
  <c r="H48" i="2" l="1"/>
  <c r="H44" i="2" s="1"/>
  <c r="G48" i="2"/>
  <c r="G44" i="2" s="1"/>
  <c r="H43" i="2"/>
  <c r="H42" i="2"/>
  <c r="G42" i="2"/>
  <c r="G43" i="2"/>
  <c r="H39" i="2"/>
  <c r="H37" i="2"/>
  <c r="H34" i="2" s="1"/>
  <c r="G37" i="2"/>
  <c r="G34" i="2" s="1"/>
  <c r="D29" i="2"/>
  <c r="H33" i="2"/>
  <c r="H29" i="2" s="1"/>
  <c r="G29" i="2"/>
  <c r="G33" i="2"/>
  <c r="H28" i="2"/>
  <c r="H27" i="2"/>
  <c r="H24" i="2"/>
  <c r="G27" i="2"/>
  <c r="G24" i="2" s="1"/>
  <c r="G28" i="2"/>
  <c r="H22" i="2"/>
  <c r="G22" i="2"/>
  <c r="G19" i="2" s="1"/>
  <c r="H21" i="2"/>
  <c r="H19" i="2" s="1"/>
  <c r="G21" i="2"/>
  <c r="H23" i="2"/>
  <c r="G23" i="2"/>
  <c r="H17" i="2"/>
  <c r="G17" i="2"/>
  <c r="H16" i="2"/>
  <c r="G16" i="2"/>
  <c r="G14" i="2" s="1"/>
  <c r="F48" i="2"/>
  <c r="F44" i="2"/>
  <c r="D44" i="2" s="1"/>
  <c r="F43" i="2"/>
  <c r="F42" i="2"/>
  <c r="F39" i="2"/>
  <c r="D39" i="2" s="1"/>
  <c r="F37" i="2"/>
  <c r="F34" i="2"/>
  <c r="F33" i="2"/>
  <c r="F29" i="2" s="1"/>
  <c r="F24" i="2"/>
  <c r="F23" i="2"/>
  <c r="F22" i="2"/>
  <c r="F19" i="2" s="1"/>
  <c r="F17" i="2"/>
  <c r="F14" i="2" s="1"/>
  <c r="F16" i="2"/>
  <c r="G68" i="3"/>
  <c r="H64" i="3"/>
  <c r="G64" i="3"/>
  <c r="F64" i="3"/>
  <c r="D64" i="3"/>
  <c r="H59" i="3"/>
  <c r="G59" i="3"/>
  <c r="F59" i="3"/>
  <c r="D59" i="3"/>
  <c r="G58" i="3"/>
  <c r="H57" i="3"/>
  <c r="G57" i="3"/>
  <c r="F57" i="3"/>
  <c r="F54" i="3" s="1"/>
  <c r="G56" i="3"/>
  <c r="G55" i="3"/>
  <c r="H54" i="3"/>
  <c r="G54" i="3"/>
  <c r="H53" i="3"/>
  <c r="G53" i="3"/>
  <c r="G52" i="3"/>
  <c r="G49" i="3" s="1"/>
  <c r="F52" i="3"/>
  <c r="G51" i="3"/>
  <c r="G50" i="3"/>
  <c r="H49" i="3"/>
  <c r="F49" i="3"/>
  <c r="G48" i="3"/>
  <c r="F48" i="3"/>
  <c r="F44" i="3" s="1"/>
  <c r="D44" i="3" s="1"/>
  <c r="G47" i="3"/>
  <c r="G46" i="3"/>
  <c r="G45" i="3"/>
  <c r="G44" i="3" s="1"/>
  <c r="H44" i="3"/>
  <c r="G43" i="3"/>
  <c r="G42" i="3"/>
  <c r="F42" i="3"/>
  <c r="F39" i="3" s="1"/>
  <c r="G41" i="3"/>
  <c r="G40" i="3"/>
  <c r="G39" i="3" s="1"/>
  <c r="H39" i="3"/>
  <c r="G38" i="3"/>
  <c r="G34" i="3" s="1"/>
  <c r="G37" i="3"/>
  <c r="G36" i="3"/>
  <c r="G35" i="3"/>
  <c r="H34" i="3"/>
  <c r="F34" i="3"/>
  <c r="D34" i="3"/>
  <c r="G33" i="3"/>
  <c r="G32" i="3"/>
  <c r="G31" i="3"/>
  <c r="G30" i="3"/>
  <c r="G29" i="3" s="1"/>
  <c r="H29" i="3"/>
  <c r="F29" i="3"/>
  <c r="G28" i="3"/>
  <c r="G27" i="3"/>
  <c r="G26" i="3"/>
  <c r="G25" i="3"/>
  <c r="H24" i="3"/>
  <c r="G24" i="3"/>
  <c r="F24" i="3"/>
  <c r="G22" i="3"/>
  <c r="G20" i="3"/>
  <c r="G19" i="3" s="1"/>
  <c r="H19" i="3"/>
  <c r="F19" i="3"/>
  <c r="D19" i="3"/>
  <c r="H18" i="3"/>
  <c r="G18" i="3"/>
  <c r="F18" i="3"/>
  <c r="H17" i="3"/>
  <c r="H14" i="3" s="1"/>
  <c r="G17" i="3"/>
  <c r="F17" i="3"/>
  <c r="G16" i="3"/>
  <c r="F16" i="3"/>
  <c r="F14" i="3" s="1"/>
  <c r="G15" i="3"/>
  <c r="G14" i="3" s="1"/>
  <c r="F13" i="3"/>
  <c r="H12" i="3"/>
  <c r="G12" i="3"/>
  <c r="F12" i="3"/>
  <c r="H11" i="3"/>
  <c r="G11" i="3"/>
  <c r="F11" i="3"/>
  <c r="F9" i="3" s="1"/>
  <c r="H10" i="3"/>
  <c r="H9" i="3" s="1"/>
  <c r="G10" i="3"/>
  <c r="G9" i="3" s="1"/>
  <c r="F10" i="3"/>
  <c r="H14" i="2" l="1"/>
  <c r="G39" i="2"/>
  <c r="H12" i="2"/>
  <c r="H11" i="2"/>
  <c r="H10" i="2"/>
  <c r="H9" i="2" s="1"/>
  <c r="G12" i="2"/>
  <c r="G11" i="2"/>
  <c r="G10" i="2"/>
  <c r="F13" i="2" l="1"/>
  <c r="F12" i="2"/>
  <c r="F11" i="2"/>
  <c r="F10" i="2"/>
  <c r="G9" i="2" l="1"/>
  <c r="F9" i="2" l="1"/>
</calcChain>
</file>

<file path=xl/comments1.xml><?xml version="1.0" encoding="utf-8"?>
<comments xmlns="http://schemas.openxmlformats.org/spreadsheetml/2006/main">
  <authors>
    <author>Автор</author>
  </authors>
  <commentList>
    <comment ref="D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гос программы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197,2 тыс. руб - ПИР</t>
        </r>
      </text>
    </comment>
    <comment ref="D5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</t>
        </r>
      </text>
    </comment>
    <comment ref="D5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ценах 4 квартала 2025 года. (расчет в проекте бюджета)</t>
        </r>
      </text>
    </comment>
    <comment ref="D6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- 6 400,00 тыс руб. - ПИР
- 285 351,54 тыстыс. руб. - СМР в ценах 4 квартала 2025 года расчет в проекте бюджета</t>
        </r>
      </text>
    </comment>
  </commentList>
</comments>
</file>

<file path=xl/sharedStrings.xml><?xml version="1.0" encoding="utf-8"?>
<sst xmlns="http://schemas.openxmlformats.org/spreadsheetml/2006/main" count="466" uniqueCount="211">
  <si>
    <t>Название проекта</t>
  </si>
  <si>
    <t>Краткое описание проекта</t>
  </si>
  <si>
    <t>Вид деятельности</t>
  </si>
  <si>
    <t>Инвестиционная емкость проекта, тыс. рублей</t>
  </si>
  <si>
    <t>Источники финансирования</t>
  </si>
  <si>
    <t>Объем оказанной государственной поддержки</t>
  </si>
  <si>
    <t>Срок реализации проекта</t>
  </si>
  <si>
    <t>Текущее состояние проекта</t>
  </si>
  <si>
    <t>Вид работ</t>
  </si>
  <si>
    <t>Фактический адрес</t>
  </si>
  <si>
    <t>Контактная информация</t>
  </si>
  <si>
    <t>Ответственный за реализацию проекта</t>
  </si>
  <si>
    <t>Координаты</t>
  </si>
  <si>
    <t>Год окончания</t>
  </si>
  <si>
    <t>Стадия проекта</t>
  </si>
  <si>
    <t>Описание</t>
  </si>
  <si>
    <t>в том числе за счет оказанной государственной поддержки</t>
  </si>
  <si>
    <t>всего</t>
  </si>
  <si>
    <t>Отчет о ходе реализации плана создания объектов инвестиционной инфраструктуры</t>
  </si>
  <si>
    <t>Федеральный бюджет</t>
  </si>
  <si>
    <t>Бюджет ХМАО-Югры</t>
  </si>
  <si>
    <t>Бюджет города Когалыма</t>
  </si>
  <si>
    <t>Год 
начала</t>
  </si>
  <si>
    <t>Наименование 
муниципального 
образования</t>
  </si>
  <si>
    <r>
      <t xml:space="preserve">Привлеченные средства
</t>
    </r>
    <r>
      <rPr>
        <i/>
        <sz val="11"/>
        <rFont val="Times New Roman"/>
        <family val="1"/>
        <charset val="204"/>
      </rPr>
      <t>(ПАО "ЛУКОЙЛ")</t>
    </r>
  </si>
  <si>
    <t xml:space="preserve">Эффекты от реализации Объекта </t>
  </si>
  <si>
    <t>Примечание</t>
  </si>
  <si>
    <t>Социальный (создание новых рабочих мест, чел.)</t>
  </si>
  <si>
    <t>Бюджетный (поступления налоговый отчислений в бюджеты всех уровней, тыс.руб.)</t>
  </si>
  <si>
    <t xml:space="preserve">Экономический (производственная мощность Объекта)
</t>
  </si>
  <si>
    <t>Фактические расходы на реализацию проекта на 01.01.2025 год, тыс. рублей</t>
  </si>
  <si>
    <t>"Средняя общеобразовательная школа в г. Когалыме (Общеобразовательная организация с универсальной безбарьерной средой)" (корректировка, привязка проекта "Средняя общеобразовательная школа в микрорайоне 32 г. Сургута" шифр 1541-ПИ.00.32)</t>
  </si>
  <si>
    <t>Образование</t>
  </si>
  <si>
    <t>Реконструкция развязки Восточной (проспект Нефтяников, улица Ноябрьская)</t>
  </si>
  <si>
    <t>Проект реализуется в рамках следующих программ:
1. Муниципальная программа "Развитие транспортной системы города Когалыма", утвержденная постановлением Администрации города Когалыма от 11.10.2013 №2906
2. Постановление Правительства ХМАО - Югры от 10.11.2023 №559-п "О государственной программе Ханты-Мансийского автономного округа - Югры "Современная транспортная система"</t>
  </si>
  <si>
    <t>Дорожное строительство</t>
  </si>
  <si>
    <t>Реконструкция участков автомобильных дорог улица Дорожников и улица Романтиков</t>
  </si>
  <si>
    <t>Велосипедная дорожка от комплекса зданий по улице Янтарная, дом 10 до автобусной остановки, расположенной в районе улицы Дружбы народов, 41</t>
  </si>
  <si>
    <t>Велосипедная дорожка от БУ "Когалымский политехнический колледж" до Лыжной базы в г.Когалым</t>
  </si>
  <si>
    <t>Реконструкция объекта «Лыжероллерная трасса»</t>
  </si>
  <si>
    <t>Сети наружного освещения автомобильной дороги по проспекту Нефтяников (от ул.Ноябрьская до путепровода) г.Когалыма</t>
  </si>
  <si>
    <t>1. Проект реализуется в рамках следующих программ:
1.1. Муниципальная программа "Развитие транспортной системы города Когалыма", утвержденная постановлением Администрации города Когалыма от 11.10.2013 №2906</t>
  </si>
  <si>
    <t>Реконструкция участка ВЛ 35КВ ПП-35КВ "Аэропорт" ПС №35</t>
  </si>
  <si>
    <t>1. Проект реализуется в рамках следующих программ:
1.1. Муниципальная программа "Развитие жилищно-коммунального комплекса в городе Когалыме", утвержденная постановлением Администрации города Когалыма от 11.10.2013 №2908</t>
  </si>
  <si>
    <t>Коммунальное хозяйство</t>
  </si>
  <si>
    <t>Котельная по улице Сибирская и магистральные сети теплоснабжения в городе Когалыме</t>
  </si>
  <si>
    <t>1. Проект реализуется в рамках следующих программ:
1.1. Муниципальная программа "Развитие жилищной сферы в городе Когалыме", утвержденная постановлением Администрации города Когалыма от 15.10.2013 №2931</t>
  </si>
  <si>
    <t xml:space="preserve">1. Проект реализуется в рамках следующих программ:
1.1. Муниципальная программа "Развитие физической культуры и спорта в городе Когалыме", утвержденная постановлением Администрации города Когалыма от 11.10.2013 №2920
</t>
  </si>
  <si>
    <t>Культура и спорт</t>
  </si>
  <si>
    <t>Магистральные инженерные сети водоснабжения и канализации жилых комплексов "Философский камень" и "Лукойл" в городе Когалыме</t>
  </si>
  <si>
    <t xml:space="preserve">1. Проект реализуется в рамках следующих программ:
1.1. Муниципальная программа "Развитие жилищной сферы в городе Когалыме", утвержденная постановлением Администрации города Когалыма от 15.10.2013 №2931;
1.2. Государственная программа Ханты-Мансийского автономного округа - Югры "Строительство" утвержденная постановлением Правительства ХМАО - Югры от 10.11.2023 №561-п </t>
  </si>
  <si>
    <t>1. Стадия ПИР завершена;
2. Стадия СМР ведется.</t>
  </si>
  <si>
    <t>строительство</t>
  </si>
  <si>
    <t>город Когалым</t>
  </si>
  <si>
    <t>1. ПИР - 2015;
1.1. Корр.ПИР - 2021;
2. СМР - 2023.</t>
  </si>
  <si>
    <t>1. ПИР - 2015;
1.1. Корр.ПИР - 2022;
2. СМР - 2024.</t>
  </si>
  <si>
    <t xml:space="preserve">1. ПИР - 2015 годы;
1.1. Корр. ПИР - 2021-2022 годы, готовность 100%;
2. СМР - готовность 99%;
4. Мощность объекта - 0,86305 км.  
</t>
  </si>
  <si>
    <t>реконструкция</t>
  </si>
  <si>
    <t>Когалым город</t>
  </si>
  <si>
    <t>1. ПИР - 2022;
2. СМР - 2025.</t>
  </si>
  <si>
    <t>1. ПИР - 2024;
2. СМР - 2026.</t>
  </si>
  <si>
    <t>1. Стадия ПИР завершена.
2. Стадия СМР не начиналась.</t>
  </si>
  <si>
    <t>1. ПИР завершены, получено положительное заключение государственной экспертизы № 86-1-1-3-000310-2024 от 10.01.2024;
2. СМР - не начинались ввиду отсутствия источников финансирования;
3. Плановая мощность объекта - 0,712 км.</t>
  </si>
  <si>
    <t>1. ПИР - 2023;
2. СМР - не определен.</t>
  </si>
  <si>
    <t>1. ПИР - 2025;
2. СМР - не определен.</t>
  </si>
  <si>
    <t>1. Стадия ПИР ведется.
2. Стадия СМР не начиналась.</t>
  </si>
  <si>
    <t>1. Стадия ПИР ведется с нарушением сроков предусмотренных контрактом.
2. Стадия СМР не начиналась, отсутствуют источники финансирования;
3. Плановая мощность - 0,62947 км.</t>
  </si>
  <si>
    <t>1. ПИР - 2025 
2. СМР - не определен.</t>
  </si>
  <si>
    <t>1. Стадия ПИР ведется.
2. Стадия СМР не начиналась</t>
  </si>
  <si>
    <t>1. Стадия ПИР ведется с нарушением сроков предусмотренных контрактом.
2. Стадия СМР не начиналась, отсутствуют источники финансирования;
3. Плановая мощность - 1,550 км.</t>
  </si>
  <si>
    <t>1. ПИР - 2024;
2. СМР - не определен.</t>
  </si>
  <si>
    <t>1. Стадия ПИР ведется с нарушением сроков предусмотренных контрактом.
2. Стадия СМР не начиналась, 
3. Плановая мощность - 1,550 км.
4. Инвестиционная емкость проекта будет уточнена после выполнения проектно-изыскательских работ.</t>
  </si>
  <si>
    <t>1. ПИР - 2019;
2. СМР - 2024.</t>
  </si>
  <si>
    <t>1. Стадия ПИР завершена;
2. Стадия СМР завершена.</t>
  </si>
  <si>
    <t>1. Стадия ПИР завершена;
2. Стадия СМР завершена.
3. Фактическая мощность объекта: 0,758 км.</t>
  </si>
  <si>
    <t>1. ПИР - 2019;
2. СМР - 2023;</t>
  </si>
  <si>
    <t>1. ПИР - 2023;
2. СМР - 2024;</t>
  </si>
  <si>
    <t>1. ПИР - с 2019 по 2023 - готовность 100%
2. СМР готовность - 100%;
3. Мощность объекта - 950 м.п. трассы.</t>
  </si>
  <si>
    <t>1. ПИР - 2023;
2. СМР - 2025.</t>
  </si>
  <si>
    <t>1. ПИР - 2025;
2. СМР - 2026.</t>
  </si>
  <si>
    <t>1. Стадия ПИР ведется;
2. Стадия СМР не начиналась.</t>
  </si>
  <si>
    <t>1. ПИР - ведутся 2023-2025.
2. СМР - не начинались.
3. Плановая мощность:
- тепловая мощность котельной - 28,0 МВт.
- протяженность тепловой сети – 1,7 км.</t>
  </si>
  <si>
    <t>1. ПИР - 2023;
2. СМР - 2024.</t>
  </si>
  <si>
    <t>1. ПИР - 2025;
2. СМР - 2024.</t>
  </si>
  <si>
    <t xml:space="preserve">1. ПИР - завершена;
2. СМР - завершена;
3. Мощность объекта 846 м.
</t>
  </si>
  <si>
    <t>Тюменская область, Ханты-Мансийский автономный округ – Югра, г. Когалым, ул. Сибирская</t>
  </si>
  <si>
    <t>Заказчик: МУ "УКС и ЖКК г. Когалыма"
Директор - Кадыров Ильшат Рашидович (34667)93-517</t>
  </si>
  <si>
    <t>ХМАО-Югра, город Когалым, проспект Нефтяников, улица Ноябрьская</t>
  </si>
  <si>
    <t>1. ПИР, Корр. ПИР - ООО "Югорский проектный институт"
625002, Тюменская область, г. Тюмень, ул. Комсомольская, д. 60
Почтовый адрес: 625002, Тюменская область, г. Тюмень, а/я 5588
2. СМР: Общество с ограниченной ответственностью Строительная Компания «ЮВ и С»
Юридический/почтовый адрес:
628414, ХМАО-Югра, г. Сургут,
ул. Саянская, д. 16
Телефон 8(3462)555502</t>
  </si>
  <si>
    <t>ХМАО-Югра, город Когалым, улица Дорожников и улица Романтиков</t>
  </si>
  <si>
    <t xml:space="preserve">1. ПИР - Общество с ограниченной ответственностью "ГеоПроектГрупп"
625002, Тюменская область, г. Тюмень,  
ул. Комсомольская д. 60
2. СМР - не определен
</t>
  </si>
  <si>
    <t>ХМАО-Югра, город Когалым, улица Янтарная, улица Дружбы народов</t>
  </si>
  <si>
    <t xml:space="preserve">1. ПИР - ООО "ЦНО "БИЗНЕС-ЭКСПЕРТ"
623408, Свердловская область 66, Г. КАМЕНСК-УРАЛЬСКИЙ, УЛ. АЛЮМИНИЕВАЯ, Д.80
2. СМР - не определено
</t>
  </si>
  <si>
    <t>ХМАО-Югра, город Когалым, улица Бакинская, улица Сибирская</t>
  </si>
  <si>
    <t xml:space="preserve">1. ПИР - ООО "ГРАДПРОЕКТ"
625053, ОБЛАСТЬ ТЮМЕНСКАЯ 72, Г. ТЮМЕНЬ, УЛ. МАЛАЯ БОРОВСКАЯ, Д. 38, К. 3/3
2. СМР - не определено
</t>
  </si>
  <si>
    <t>ХМАО-Югра, город Когалым, улица Сибирская</t>
  </si>
  <si>
    <t xml:space="preserve">1. ПИР - Индивидуальный предприниматель ДОНСКИХ ПАВЕЛ ГЕННАДЬЕВИЧ,
636036, Томская область 70, Г. Северск, ПР-КТ Коммунистический, Д.81, КВ.51
2. СМР - не определено
</t>
  </si>
  <si>
    <t>ХМАО-Югра, город Когалым, проспект Нефтяников</t>
  </si>
  <si>
    <t>1. ПИР - ООО «Инженерное Строительство»
196634, г. Санкт-Петербург, пос. Шушары, ул. Ростовская (Славянка), д. 17/4, лит. А, пом. 37-Н;
2. СМР - ООО "ДЕНКО"
640002, КУРГАНСКАЯ ОБЛАСТЬ, г.о. ГОРОД КУРГАН, Г КУРГАН, УЛ КАРЕЛЬЦЕВА, Д. 119, КВ. 133</t>
  </si>
  <si>
    <t>ХМАО-Югра, город Когалым, улица Береговая</t>
  </si>
  <si>
    <t>ПИР: ООО "НИПИ" Нефтегазпроект"
625027, Тюменская область, город Тюмень, 
ул. 50 лет Октября, д.38, этаж 4
ИНН 7202234780 КПП 720301001
СМР: ООО "ПроФИТ"
123007, город Москва, 5-Я Магистральная ул., д. 12, этаж 3 помещение VIII комната 35</t>
  </si>
  <si>
    <t>ХМАО-Югра, город Когалым, улица, Бакинская, улица Сибирская, проспект Шмидта</t>
  </si>
  <si>
    <t xml:space="preserve">1. ПИР - ООО «Корсэль»  
614095, Россия, г. Пермь ул. 9-го Мая, д.21, оф. 403. 
2. СМР - не определено
</t>
  </si>
  <si>
    <t>ХМАО-Югра, город Когалым, проспект Шмидта,
улица Дружбы
Народов</t>
  </si>
  <si>
    <t>1. ПИР - ООО "ЛИТЦ"
398036, ОБЛ ЛИПЕЦКАЯ 48, Г ЛИПЕЦК, ПР-КТ ПОБЕДЫ, ДОМ 128, ОФИС 29-1
2. СМР ООО "ГОРВОДОКАНАЛ"
628486, ХАНТЫ-МАНСИЙСКИЙ АВТОНОМНЫЙ ОКРУГ - ЮГРА 86, Г КОГАЛЫМ, УЛ ДРУЖБЫ НАРОДОВ, Д. 41</t>
  </si>
  <si>
    <t xml:space="preserve">Реконструкция производственного здания №2, расположенного по адресу: г. Когалым, Повховское шоссе, 2 строение 13, под объект «Приют для животных в городе Когалыме» </t>
  </si>
  <si>
    <t xml:space="preserve">1. Проект реализуется в рамках следующих программ:
1.1. Муниципальная программа «Содержание
объектов городского хозяйства и инженерной инфраструктурыв городе Когалыме» утвержденная постановлением Администрации города Когалыма от 11.10.2013 №2907 </t>
  </si>
  <si>
    <t>Сельское хозяйство и рыболовство</t>
  </si>
  <si>
    <t>1. ПИР - 2024 завершена;
2. СМР - не начиналась.</t>
  </si>
  <si>
    <t>ХМАО-Югра, город Когалым, Повховское шоссе, 2 строение 13,</t>
  </si>
  <si>
    <t xml:space="preserve">1. ПИР - ООО «АРСЕНАЛ» 
Удмуртская Республика, г. Воткинск, ул. Садовникова 8-54
2. СМР - не определено
</t>
  </si>
  <si>
    <t>Информация отсутствует</t>
  </si>
  <si>
    <t>Пожарное депо в городе Когалыме</t>
  </si>
  <si>
    <t>Проект реализуется в рамках следующих программ:
1. Муниципальная программа "Безопасность жизнедеятельности населения города Когалыма"", утвержденная постановлением Администрации города Когалыма от 02.10.2013 №2810</t>
  </si>
  <si>
    <t>Защита населения и территории от чрезвычайных ситуаций природного и техногенного характера, пожарная безопасность</t>
  </si>
  <si>
    <t>1. ПИР - 2024;
2. СМР - не определен</t>
  </si>
  <si>
    <t>1. ПИР завершены, получено положительные заключения негосударственной экспертизы:
№ 86-2-1-3-045458-2023 от 03.08.2023
№ 86-2-1-2-053254-2023 от 07.09.2023, 
2. СМР не начинались ввиду отсутствия источников финансирования в полном объеме.
3. Плановая мощность - 3 машино/места</t>
  </si>
  <si>
    <t xml:space="preserve">1. ПИР - ООО "ДИЗАЙНПРОЕКТГРУПП"
628400, ХМАО-Югра, г. Сургут ул. Иосифа Каролинского, д.12
2. СМР - не определено
</t>
  </si>
  <si>
    <t>62.254381
74.479471</t>
  </si>
  <si>
    <t>62.273184, 74.523609</t>
  </si>
  <si>
    <t>62.242033, 74.536084/
62.237715, 74.536030/
62.240477, 74.531567/
62.240587, 74.536009</t>
  </si>
  <si>
    <t>62.155228, 74.301040
62.153813, 74.295795</t>
  </si>
  <si>
    <t>62.154200, 74.274551
62.151738, 74.29459</t>
  </si>
  <si>
    <t>62.252766, 74.483222</t>
  </si>
  <si>
    <t xml:space="preserve">62.273600, 74.523651
 62.272793, 74.535076 </t>
  </si>
  <si>
    <t>62.239509, 74.522939
62.249180, 74.525843</t>
  </si>
  <si>
    <t>62,254851
74,486499</t>
  </si>
  <si>
    <t>62.257979, 74.496112/
62.257929, 74503880/
62.259124, 74.501938</t>
  </si>
  <si>
    <t>Вместимость ветеринарного пункта 147 голов, в том числе:
- количество кошек - 30;
- количество собак - 117.</t>
  </si>
  <si>
    <t>900 учащихся</t>
  </si>
  <si>
    <t>х</t>
  </si>
  <si>
    <t>863,05 м.</t>
  </si>
  <si>
    <t>710 м.</t>
  </si>
  <si>
    <t>696 м.</t>
  </si>
  <si>
    <t>2 км.</t>
  </si>
  <si>
    <t>950 м.</t>
  </si>
  <si>
    <t xml:space="preserve">Тепловая мощность котельной - 28,0 МВт.
Протяженность тепловой сети – 1,7 км.
</t>
  </si>
  <si>
    <t>Сети водоснабжения
К1-К7 - 492 м.
Сети водоотведения
К6-К7 - 14 м.
Сети водоотведения
К1-К6 - 340 м.</t>
  </si>
  <si>
    <t>3 манино-места</t>
  </si>
  <si>
    <t>1476 м.</t>
  </si>
  <si>
    <t>629,47 м.</t>
  </si>
  <si>
    <t>Директор МКУ "УКС и ЖКК г. Когалыма"</t>
  </si>
  <si>
    <t>И.Р. Кадыров</t>
  </si>
  <si>
    <t>Исполнитель: главный бухгалтер</t>
  </si>
  <si>
    <t>Сенив Игорь Михайлович +7 34667 93-549</t>
  </si>
  <si>
    <t>1. ПИР - 2021;
2. СМР - 2022.</t>
  </si>
  <si>
    <t>Заказчик: МУ "УКС и ЖКК г. Когалыма"
Директор - Виноградов Андрей Геннадьевич +7(34667) 
93-517</t>
  </si>
  <si>
    <t>1. Подрядчик ПИР и СМР:
ООО "СИБВИТОСЕРВИС", Тюменская область, Ханты-Мансийский автономный округ-Югра, г. Сургут ул. Комплектовочная, д7/1 тел. +7(3462) 22-37-44, +7 (3462) 22-37-55</t>
  </si>
  <si>
    <t>1. Ведется выполнение строительно-монтажных работ, степень готовности объекта на 01.01.2026 составляет 78%;
3. Мощность объекта 900 мест</t>
  </si>
  <si>
    <t>Проект реализуется в рамках следующих программ: 
1. Муниципальная программа "Развитие образования в городе Когалыме" утвержденная постановлением Администрации города Когалыма  от 24.12.2024 №2562;
2. Государственная программа Ханты-Мансийского автономного округа - Югры "Строительство" утвержденная постановлением Правительства ХМАО - Югры от 10.11.2023 №561-п.</t>
  </si>
  <si>
    <t>на 01.01.2026 года</t>
  </si>
  <si>
    <r>
      <t xml:space="preserve">Привлеченные средства
</t>
    </r>
    <r>
      <rPr>
        <i/>
        <sz val="11"/>
        <color rgb="FF0000FF"/>
        <rFont val="Times New Roman"/>
        <family val="1"/>
        <charset val="204"/>
      </rPr>
      <t>(ПАО "ЛУКОЙЛ")</t>
    </r>
  </si>
  <si>
    <t>1. Проект реализуется в рамках следующих программ:
1.1. Муниципальная программа "Развитие транспортной системы города Когалыма", утвержденная постановлением Администрации города Когалыма от 20.12.2024 №2520; 
1.2. Государственная программа "Современная транспортная система", утвержденная постановлением Правительства ХМАО - Югры от 10.11.2023 №559-п.</t>
  </si>
  <si>
    <t>1. Проект реализуется в рамках следующих программ:
1.1. Муниципальная программа «Развитие жилищно-коммунального комплекса в городе Когалыме», утвержденная постановлением Администрации города Когалыма от 20.12.2024 №2497;
2. Государственная программа Ханты-Мансийского автономного округа - Югры "Строительство" утвержденная постановлением Правительства ХМАО - Югры от 10.11.2023 №561-п.</t>
  </si>
  <si>
    <t>Магистральные инженерные сети ливневой канализации жилых комплексов «Философский камень», «Лукойл» и мкр.11 в городе Когалыме</t>
  </si>
  <si>
    <t>Реконструкции сетей ливневой канализации, расположенных по адресу: город Когалым ул.Степана Повха, 1 микрорайон, ул.Янтарная. 13 микрорайон</t>
  </si>
  <si>
    <t>Сети наружного освещения участка автомобильной дороги по улице Нефтяников до примыкания к улице Олимпийской"</t>
  </si>
  <si>
    <t>Сети наружного освещения автомобильной дороги по улице Авиаторов-проспект  Нефтяников до улицы Олимпийская в городе Когалыме</t>
  </si>
  <si>
    <t xml:space="preserve">Реконструкция автомобильных дорог по улице Комсомольская и улице Береговая со строительством транспортной развязки
</t>
  </si>
  <si>
    <t>1. Стадия ПИР завершена.
2. Стадия СМР:
2.1. Готовность 1 и 3 этапов 98%;
2.2. СМР по 2 этапу не начинались (план 2026 год)</t>
  </si>
  <si>
    <t>1. ПИР - Общество с ограниченной ответственностью "ГеоПроектГрупп"
625002, Тюменская область, г. Тюмень,  
ул. Комсомольская д. 60
2. СМР - ООО " ДОРСТРОЙСЕРВИС "
Юридический/почтовый адрес: 
628486, Российская Федерация, Ханты – 
Мансийский автономный округ - Югра, 
г. Когалым, ул. Озерная, 5.</t>
  </si>
  <si>
    <t>1. Стадия ПИР - готовность 100%;
2. Стадия СМР: степень готовности объекта - 54%</t>
  </si>
  <si>
    <t>1. ПИР - готовность 100%.
2. СМР - готовность 54%;
3. Плановая мощность;
котельная - 28 МВт., 
магистральные сети теплоснабжения - 1,7 км.;</t>
  </si>
  <si>
    <t xml:space="preserve">1. ПИР - ООО «Корсэль»  
Юридический адрес: 614095, Россия, г. Пермь ул. 9-го Мая, д.21, оф. 403. 
2. СМР - ООО "Атомстройпроект", 
Юридический/почтовый адрес: 
129515 г. Москва ул. Академика Королева, д.13, стр.1, пом. II комн. 64
</t>
  </si>
  <si>
    <t>1. ПИР - 2022;
2. СМР:
- 1 этап - 2025;
- 2 этап - не определено, отсутствует источник финансирования.</t>
  </si>
  <si>
    <t>1. ПИР - 2023;
2. СМР:
- 1 этап 2025;
- 2 этап - не определено, отсутствует источник финансирования.</t>
  </si>
  <si>
    <t xml:space="preserve">1. Стадия ПИР завершена;
2. Стадия СМР:
- готовность 1 этапа - 100%;
- готовность 2 этапа - 0,00% </t>
  </si>
  <si>
    <t>1. ПИР - 2022-2023 годы, готовность 100%;
2. СМР - не начинались;
3. Готовность;
- 1 этапа - 100% - 991,3 м.;
- готовность 2 этапа - 0,00% 
4. Мощность объекта согласно проекту составляет: 
- протяженность трассы  – 1,68408 км.;
- канализационно-насосная станция мощностью – 1050 м3/час.</t>
  </si>
  <si>
    <t xml:space="preserve">ХМАО-Югра, город Когалым, улица Дружбы народов, проспект Шмидта </t>
  </si>
  <si>
    <t>1. ПИР - 2025;
2. СМР - 2025;</t>
  </si>
  <si>
    <t>1. Стадия ПИР завершена;
2. Стадия СМР - 100%.</t>
  </si>
  <si>
    <t>ХМАО-Югра, город Когалым ул.Степана Повха, 1 микрорайон, ул.Янтарная. 13 микрорайон</t>
  </si>
  <si>
    <t>ПИР, СМР: ООО «Горводоканал»
Адрес: 628481, Автономный округ Ханты-Мансийский Автономный округ-Югра,
город Когалым, ул.Степана Повха, 1 микрорайон, ул.Янтарная. 13 микрорайон</t>
  </si>
  <si>
    <t>1. ПИР - 2021;
2. СМР - 2025.</t>
  </si>
  <si>
    <t>1. ПИР - 2021-2021 годы, готовность 100%;
2. СМР - завершена.
3. Готовность - 100,00%.
4. Мощность объекта согласно проекту составляет - 0,918 км.</t>
  </si>
  <si>
    <t>ХМАО-Югра, город Когалым, улица улице Нефтяников</t>
  </si>
  <si>
    <t>1. ПИР - 2021 
1.1 Корр. ПИР - 2023
2. СМР:
2.1. Этап 1 - 2021
2.2. Этап 5 - 2022
2.3. Этап 3 - 2023
2.4. Этап 4 - 2025</t>
  </si>
  <si>
    <t xml:space="preserve">Реализация объекта ведется поэтапно:
1. ПИР - 2021 
1.1. Корр. ПИР - 2023
2. СМР:
2.1. Этап 1 - 2021 - готовность 100%, протяженность - 1,055 км.
2.2. Этап 5 - 2022 - готовность 100%,  протяженность - 0,885 км.
2.3. Этап 3 - 2023 - готовность 100%, протяженность - 0,840 км. 
2.4. Этап 4 - 2025 - готовность 100%, протяженность - 2,913 км.
3. Готовность объекта в целом - на 90%
4. Плановая мощность объекта - 6,325 км. </t>
  </si>
  <si>
    <t>1. ПИР - 2021-2021 годы, готовность 100%;
2. СМР - завершена.
3. Готовность - 90,00%.
4. Мощность объекта согласно проекту составляет - 6,325 км.</t>
  </si>
  <si>
    <t xml:space="preserve">1. ПИР - ООО ПКФ "УРАЛЭНЕРГОСТРОЙ"
614058, г. Пермь, ул. Южная, 10А;
2. СМР:
2.1. Этап 1 - ООО "ЗАПСИБПРОЕКТСТРОЙ"
625019, Тюменская область, г. Тюмень, ул. Республики, д. 211, офис 501
2.2. Этап 5 - ООО "Рупр"
454008, Челябинская область, 
г. Челябинск, ул. 240 КМ, д. 1, кв. 1,2
2.3. Этап 3 - ООО "Денко"
640026, Курганская обл., город Курган, ул. Карельцева, д. 119, кв. 133
2.4. </t>
  </si>
  <si>
    <t>1. ПИР - 2025;
2. СМР - 2025.</t>
  </si>
  <si>
    <t>1. Стадия ПИР ведется;
2. Стадия СМР ведется.</t>
  </si>
  <si>
    <t>Рпеконструкция</t>
  </si>
  <si>
    <t>1. ПИР, СМР - ООО " ДОРСТРОЙСЕРВИС "
Юридический/почтовый адрес: 
628486, Российская Федерация, Ханты – 
Мансийский автономный округ - Югра, 
г. Когалым, ул. Озерная, 5.</t>
  </si>
  <si>
    <t>62.255980, 74.490270/
62.264069, 74.482761/
62.257754, 74.499367</t>
  </si>
  <si>
    <t>62.292407, 74.462591/62.208997, 74.534733</t>
  </si>
  <si>
    <t>Фактические расходы на реализацию проекта на 01.01.2026 год, тыс. рублей</t>
  </si>
  <si>
    <t>ПИР: Общество с ограниченной ответственностью "Липецкий инженерно-технический центр"
398036, ОБЛ ЛИПЕЦКАЯ, Г ЛИПЕЦК, ПР-КТ ПОБЕДЫ, ДОМ 128, ОФИС 29-1
ИНН 4823056285 КПП 482401001
СМР 1 этап: ООО «Горводоканал»
Адрес: 628481, Автономный округ Ханты-Мансийский Автономный округ-Югра, город Когалым, улица Дружбы Народов, 41
СМР 2 этап подрядчик не определен</t>
  </si>
  <si>
    <t>0,918 км.</t>
  </si>
  <si>
    <t>62.244969, 74531531/
62.238158, 74.531607
62,241991, 74531435/
62.241986, 74.529707/
62.241511, 74.529933</t>
  </si>
  <si>
    <t>ПИР: Индивидуальный предприниматель Мансуров Артем Иванович 
620110, г. Екатеринбург, ул. Павла Шаманова 
д. 5/2 кв. 236
СМР: ООО «Денко»
Юридический: 640027, Курганская область, г.о. город Курган, г Курган, пр-кт Машиностроителей, д. 30, помещ. 6 
Почтовый адрес: 640000, Курганская область, г. Курган, 
ул. Радионова, дом № 17</t>
  </si>
  <si>
    <t>1. Ведется выполнение строительно-монтажных работ, степень готовности объекта на 01.01.2026 составляет 78%;
2. Мощность объекта 900 мест</t>
  </si>
  <si>
    <t>Создание рабочих мест не предусмотрено</t>
  </si>
  <si>
    <t>0,70км.</t>
  </si>
  <si>
    <t xml:space="preserve"> -</t>
  </si>
  <si>
    <t>1. Проект реализуется в рамках  муниципальной программы «Развитие жилищно-коммунального комплекса в городе Когалыме», утвержденной постановлением Администрации города Когалыма от 20.12.2024 №2497.</t>
  </si>
  <si>
    <t>1. ПИР - 2025 год готовность 100%;
2. СМР - 2025 год готовность 100%;
3. Мощность объекта - 88,25 м.</t>
  </si>
  <si>
    <t>. Мощность объекта - 88,25 м.</t>
  </si>
  <si>
    <t>1. Проект реализуется в рамках  муниципальной программы «Развитие транспортной системы города Когалыма", утвержденной постановлением Администрации города Когалыма от 20.12.2024 №2520.</t>
  </si>
  <si>
    <t>6,325 км.</t>
  </si>
  <si>
    <t>Мощность объекта согласно проекту составляет: 
- протяженность трассы  – 1,68408 км.;
- канализационно-насосная станция мощностью – 1050 м3/час.</t>
  </si>
  <si>
    <t>62.249322, 74.527937</t>
  </si>
  <si>
    <t>62.261992, 74.497003/62.262128, 74.496754</t>
  </si>
  <si>
    <t>1. Административный и педагогический состав работников здания - всего ставок
102,5
2. Вспомогательные работники всего ставок - 
46
Всего ставок по зданию школы
148,5</t>
  </si>
  <si>
    <t>900 учащихся
Помещения общеобразовательной школы предусматриваются на 900 обучающихся: 30 классов расчетной наполняемостью 30 детей каждый, из них:
− начальное общее образование (1-4 классы) – 12 классов, 360 обучающихся;
− основное общее образование (5-9 классы) – 15 классов, 450 обучающихся;
− среднее общее образование (10-11классы) – 3 класса, 90 обучающихся.</t>
  </si>
  <si>
    <t>Бюджетный эффект рассчитан за период 4 месяцев  - с момента запуска объекта (сентябрь-декабрь 2026)</t>
  </si>
  <si>
    <t>Проектируемая котельная без постоянного присутствия обслуживающего персонала.</t>
  </si>
  <si>
    <t>Проектная установленная мощность котельной составляет 28,0 МВт.
Протяженность теплосети в плане составляет 1696,6 м.</t>
  </si>
  <si>
    <t>1. ПИР - готовность 99%;
2. СМР - 99%
4. Мощность объекта согласно проекту составляет - 0,50704 км.</t>
  </si>
  <si>
    <t>Мощность объекта согласно проекту составляет - 0,50704 км.</t>
  </si>
  <si>
    <t>1. ПИР завершены, получено положительное заключение государственной экспертизы № 86-1-1-3-000310-2024 от 10.01.2024;
2. СМР:
2.1. Готовность 1 и 3 этапов 98%;
2.2. СМР по 2 этапу не начинались (план 2026 год);
3. Плановая мощность объекта - 0,70 км.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</si>
</sst>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#,##0.00_ ;\-#,##0.00\ "/>
    <numFmt numFmtId="166" formatCode="#,##0.00_ ;[Red]\-#,##0.00\ "/>
    <numFmt numFmtId="167" formatCode="#,##0.00;[Red]\-#,##0.00;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Calibri"/>
      <family val="2"/>
      <scheme val="minor"/>
    </font>
    <font>
      <sz val="11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i/>
      <sz val="11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0" borderId="0"/>
    <xf numFmtId="43" fontId="3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10" fillId="2" borderId="1" xfId="4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6" fontId="6" fillId="0" borderId="1" xfId="4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13" fillId="0" borderId="0" xfId="0" applyFont="1"/>
    <xf numFmtId="165" fontId="6" fillId="0" borderId="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4" fontId="5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center" vertical="center" textRotation="90"/>
    </xf>
    <xf numFmtId="165" fontId="14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justify" vertical="center" wrapText="1"/>
    </xf>
    <xf numFmtId="0" fontId="14" fillId="0" borderId="0" xfId="0" applyFont="1" applyBorder="1" applyAlignment="1">
      <alignment horizontal="center" vertical="center" textRotation="90"/>
    </xf>
    <xf numFmtId="0" fontId="14" fillId="0" borderId="0" xfId="0" applyFont="1" applyBorder="1" applyAlignment="1">
      <alignment horizontal="center" vertical="center" textRotation="90" wrapText="1"/>
    </xf>
    <xf numFmtId="0" fontId="14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67" fontId="6" fillId="0" borderId="8" xfId="2" applyNumberFormat="1" applyFont="1" applyFill="1" applyBorder="1" applyAlignment="1" applyProtection="1">
      <alignment horizontal="center" vertical="center" wrapText="1"/>
      <protection hidden="1"/>
    </xf>
    <xf numFmtId="4" fontId="6" fillId="0" borderId="1" xfId="2" applyNumberFormat="1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textRotation="90"/>
    </xf>
    <xf numFmtId="0" fontId="1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left" vertical="center" wrapText="1"/>
    </xf>
    <xf numFmtId="165" fontId="6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9" fillId="2" borderId="1" xfId="4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textRotation="90"/>
    </xf>
    <xf numFmtId="0" fontId="6" fillId="0" borderId="3" xfId="0" applyFont="1" applyFill="1" applyBorder="1" applyAlignment="1">
      <alignment horizontal="center" vertical="center" textRotation="90"/>
    </xf>
    <xf numFmtId="0" fontId="6" fillId="0" borderId="4" xfId="0" applyFont="1" applyFill="1" applyBorder="1" applyAlignment="1">
      <alignment horizontal="center" vertical="center" textRotation="90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textRotation="90"/>
    </xf>
    <xf numFmtId="165" fontId="14" fillId="0" borderId="1" xfId="1" applyNumberFormat="1" applyFont="1" applyFill="1" applyBorder="1" applyAlignment="1">
      <alignment horizontal="center" vertical="center" wrapText="1"/>
    </xf>
    <xf numFmtId="165" fontId="14" fillId="0" borderId="1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textRotation="90"/>
    </xf>
    <xf numFmtId="0" fontId="1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</cellXfs>
  <cellStyles count="9">
    <cellStyle name="Обычный" xfId="0" builtinId="0"/>
    <cellStyle name="Обычный 2" xfId="4"/>
    <cellStyle name="Обычный 2 2" xfId="7"/>
    <cellStyle name="Обычный 3" xfId="2"/>
    <cellStyle name="Обычный 4" xfId="3"/>
    <cellStyle name="Финансовый" xfId="1" builtinId="3"/>
    <cellStyle name="Финансовый 2" xfId="5"/>
    <cellStyle name="Финансовый 2 2" xfId="8"/>
    <cellStyle name="Финансовый 3" xfId="6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81"/>
  <sheetViews>
    <sheetView tabSelected="1" topLeftCell="H6" zoomScale="115" zoomScaleNormal="115" workbookViewId="0">
      <selection activeCell="T14" sqref="T14:T18"/>
    </sheetView>
  </sheetViews>
  <sheetFormatPr defaultRowHeight="15" x14ac:dyDescent="0.25"/>
  <cols>
    <col min="1" max="1" width="26.7109375" customWidth="1"/>
    <col min="2" max="2" width="34.28515625" customWidth="1"/>
    <col min="3" max="3" width="13.5703125" customWidth="1"/>
    <col min="4" max="4" width="14.7109375" bestFit="1" customWidth="1"/>
    <col min="5" max="5" width="13.7109375" customWidth="1"/>
    <col min="6" max="6" width="16.140625" style="23" customWidth="1"/>
    <col min="7" max="7" width="17" style="23" customWidth="1"/>
    <col min="8" max="8" width="17.42578125" style="23" customWidth="1"/>
    <col min="9" max="10" width="16" customWidth="1"/>
    <col min="11" max="11" width="34.7109375" customWidth="1"/>
    <col min="12" max="12" width="33" customWidth="1"/>
    <col min="13" max="13" width="3.7109375" bestFit="1" customWidth="1"/>
    <col min="14" max="14" width="10" customWidth="1"/>
    <col min="15" max="15" width="16.42578125" customWidth="1"/>
    <col min="16" max="16" width="16.85546875" customWidth="1"/>
    <col min="17" max="17" width="36.42578125" customWidth="1"/>
    <col min="18" max="18" width="14.5703125" customWidth="1"/>
    <col min="19" max="19" width="14.42578125" style="25" customWidth="1"/>
    <col min="20" max="20" width="17" style="25" customWidth="1"/>
    <col min="21" max="21" width="26.85546875" style="25" customWidth="1"/>
    <col min="22" max="22" width="7.28515625" style="25" customWidth="1"/>
  </cols>
  <sheetData>
    <row r="2" spans="1:22" ht="18.75" x14ac:dyDescent="0.3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22" ht="18.75" x14ac:dyDescent="0.3">
      <c r="A3" s="65" t="s">
        <v>150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22" x14ac:dyDescent="0.25">
      <c r="A4" s="1"/>
      <c r="B4" s="1"/>
      <c r="C4" s="1"/>
      <c r="D4" s="1"/>
      <c r="E4" s="1"/>
      <c r="F4" s="22"/>
      <c r="G4" s="22"/>
      <c r="H4" s="22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2" ht="60.75" customHeight="1" x14ac:dyDescent="0.25">
      <c r="A5" s="66" t="s">
        <v>0</v>
      </c>
      <c r="B5" s="66" t="s">
        <v>1</v>
      </c>
      <c r="C5" s="67" t="s">
        <v>2</v>
      </c>
      <c r="D5" s="66" t="s">
        <v>3</v>
      </c>
      <c r="E5" s="66" t="s">
        <v>4</v>
      </c>
      <c r="F5" s="66" t="s">
        <v>5</v>
      </c>
      <c r="G5" s="66" t="s">
        <v>186</v>
      </c>
      <c r="H5" s="66"/>
      <c r="I5" s="66" t="s">
        <v>6</v>
      </c>
      <c r="J5" s="66"/>
      <c r="K5" s="66" t="s">
        <v>7</v>
      </c>
      <c r="L5" s="66"/>
      <c r="M5" s="67" t="s">
        <v>8</v>
      </c>
      <c r="N5" s="67" t="s">
        <v>23</v>
      </c>
      <c r="O5" s="66" t="s">
        <v>9</v>
      </c>
      <c r="P5" s="66" t="s">
        <v>10</v>
      </c>
      <c r="Q5" s="66" t="s">
        <v>11</v>
      </c>
      <c r="R5" s="67" t="s">
        <v>12</v>
      </c>
      <c r="S5" s="68" t="s">
        <v>25</v>
      </c>
      <c r="T5" s="68"/>
      <c r="U5" s="68"/>
      <c r="V5" s="69" t="s">
        <v>26</v>
      </c>
    </row>
    <row r="6" spans="1:22" ht="63" x14ac:dyDescent="0.25">
      <c r="A6" s="66"/>
      <c r="B6" s="66"/>
      <c r="C6" s="67"/>
      <c r="D6" s="66"/>
      <c r="E6" s="66"/>
      <c r="F6" s="66"/>
      <c r="G6" s="16" t="s">
        <v>17</v>
      </c>
      <c r="H6" s="16" t="s">
        <v>16</v>
      </c>
      <c r="I6" s="3" t="s">
        <v>22</v>
      </c>
      <c r="J6" s="3" t="s">
        <v>13</v>
      </c>
      <c r="K6" s="3" t="s">
        <v>14</v>
      </c>
      <c r="L6" s="3" t="s">
        <v>15</v>
      </c>
      <c r="M6" s="67"/>
      <c r="N6" s="67"/>
      <c r="O6" s="66"/>
      <c r="P6" s="66"/>
      <c r="Q6" s="66"/>
      <c r="R6" s="67"/>
      <c r="S6" s="9" t="s">
        <v>27</v>
      </c>
      <c r="T6" s="9" t="s">
        <v>28</v>
      </c>
      <c r="U6" s="9" t="s">
        <v>29</v>
      </c>
      <c r="V6" s="69"/>
    </row>
    <row r="7" spans="1:22" s="5" customFormat="1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  <c r="O7" s="2">
        <v>15</v>
      </c>
      <c r="P7" s="2">
        <v>16</v>
      </c>
      <c r="Q7" s="2">
        <v>17</v>
      </c>
      <c r="R7" s="2">
        <v>18</v>
      </c>
      <c r="S7" s="2">
        <v>19</v>
      </c>
      <c r="T7" s="2">
        <v>20</v>
      </c>
      <c r="U7" s="2">
        <v>21</v>
      </c>
      <c r="V7" s="2">
        <v>22</v>
      </c>
    </row>
    <row r="8" spans="1:22" s="5" customFormat="1" x14ac:dyDescent="0.25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2"/>
    </row>
    <row r="9" spans="1:22" s="8" customFormat="1" ht="15" customHeight="1" x14ac:dyDescent="0.25">
      <c r="A9" s="64" t="s">
        <v>31</v>
      </c>
      <c r="B9" s="64" t="s">
        <v>149</v>
      </c>
      <c r="C9" s="75" t="s">
        <v>32</v>
      </c>
      <c r="D9" s="79">
        <v>3114415.7</v>
      </c>
      <c r="E9" s="19" t="s">
        <v>17</v>
      </c>
      <c r="F9" s="6">
        <f>SUM(F10:F13)</f>
        <v>3114415.7454599999</v>
      </c>
      <c r="G9" s="6">
        <f>SUM(G10:G13)</f>
        <v>2377700.54482</v>
      </c>
      <c r="H9" s="6">
        <f>SUM(H10:H13)</f>
        <v>2377700.54482</v>
      </c>
      <c r="I9" s="73" t="s">
        <v>145</v>
      </c>
      <c r="J9" s="73" t="s">
        <v>60</v>
      </c>
      <c r="K9" s="54" t="s">
        <v>51</v>
      </c>
      <c r="L9" s="64" t="s">
        <v>191</v>
      </c>
      <c r="M9" s="61" t="s">
        <v>52</v>
      </c>
      <c r="N9" s="57" t="s">
        <v>58</v>
      </c>
      <c r="O9" s="53" t="s">
        <v>85</v>
      </c>
      <c r="P9" s="53" t="s">
        <v>146</v>
      </c>
      <c r="Q9" s="54" t="s">
        <v>147</v>
      </c>
      <c r="R9" s="57" t="s">
        <v>118</v>
      </c>
      <c r="S9" s="107" t="s">
        <v>203</v>
      </c>
      <c r="T9" s="108">
        <v>11042.5</v>
      </c>
      <c r="U9" s="107" t="s">
        <v>204</v>
      </c>
      <c r="V9" s="109" t="s">
        <v>205</v>
      </c>
    </row>
    <row r="10" spans="1:22" s="8" customFormat="1" ht="66" customHeight="1" x14ac:dyDescent="0.25">
      <c r="A10" s="64"/>
      <c r="B10" s="64"/>
      <c r="C10" s="75"/>
      <c r="D10" s="80"/>
      <c r="E10" s="7" t="s">
        <v>19</v>
      </c>
      <c r="F10" s="48">
        <f>157423.6+221676.3</f>
        <v>379099.9</v>
      </c>
      <c r="G10" s="4">
        <f>379099900/1000</f>
        <v>379099.9</v>
      </c>
      <c r="H10" s="4">
        <f>379099900/1000</f>
        <v>379099.9</v>
      </c>
      <c r="I10" s="74"/>
      <c r="J10" s="74"/>
      <c r="K10" s="54"/>
      <c r="L10" s="64"/>
      <c r="M10" s="61"/>
      <c r="N10" s="57"/>
      <c r="O10" s="53"/>
      <c r="P10" s="53"/>
      <c r="Q10" s="54"/>
      <c r="R10" s="57"/>
      <c r="S10" s="110"/>
      <c r="T10" s="111"/>
      <c r="U10" s="111"/>
      <c r="V10" s="109"/>
    </row>
    <row r="11" spans="1:22" s="8" customFormat="1" ht="66" customHeight="1" x14ac:dyDescent="0.25">
      <c r="A11" s="64"/>
      <c r="B11" s="64"/>
      <c r="C11" s="75"/>
      <c r="D11" s="80"/>
      <c r="E11" s="7" t="s">
        <v>20</v>
      </c>
      <c r="F11" s="48">
        <f>2134256735.46/1000</f>
        <v>2134256.7354600001</v>
      </c>
      <c r="G11" s="4">
        <f>1760823216.54/1000</f>
        <v>1760823.2165399999</v>
      </c>
      <c r="H11" s="4">
        <f>1760823216.54/1000</f>
        <v>1760823.2165399999</v>
      </c>
      <c r="I11" s="74"/>
      <c r="J11" s="74"/>
      <c r="K11" s="54"/>
      <c r="L11" s="64"/>
      <c r="M11" s="61"/>
      <c r="N11" s="57"/>
      <c r="O11" s="53"/>
      <c r="P11" s="53"/>
      <c r="Q11" s="54"/>
      <c r="R11" s="57"/>
      <c r="S11" s="110"/>
      <c r="T11" s="111"/>
      <c r="U11" s="111"/>
      <c r="V11" s="109"/>
    </row>
    <row r="12" spans="1:22" s="8" customFormat="1" ht="66" customHeight="1" x14ac:dyDescent="0.25">
      <c r="A12" s="64"/>
      <c r="B12" s="64"/>
      <c r="C12" s="75"/>
      <c r="D12" s="80"/>
      <c r="E12" s="7" t="s">
        <v>21</v>
      </c>
      <c r="F12" s="48">
        <f>279261.98+8.13</f>
        <v>279270.11</v>
      </c>
      <c r="G12" s="4">
        <f>237777428.28/1000</f>
        <v>237777.42827999999</v>
      </c>
      <c r="H12" s="4">
        <f>237777428.28/1000</f>
        <v>237777.42827999999</v>
      </c>
      <c r="I12" s="74"/>
      <c r="J12" s="74"/>
      <c r="K12" s="54"/>
      <c r="L12" s="64"/>
      <c r="M12" s="61"/>
      <c r="N12" s="57"/>
      <c r="O12" s="53"/>
      <c r="P12" s="53"/>
      <c r="Q12" s="54"/>
      <c r="R12" s="57"/>
      <c r="S12" s="110"/>
      <c r="T12" s="111"/>
      <c r="U12" s="111"/>
      <c r="V12" s="109"/>
    </row>
    <row r="13" spans="1:22" s="8" customFormat="1" ht="93" customHeight="1" x14ac:dyDescent="0.25">
      <c r="A13" s="64"/>
      <c r="B13" s="64"/>
      <c r="C13" s="75"/>
      <c r="D13" s="80"/>
      <c r="E13" s="7" t="s">
        <v>24</v>
      </c>
      <c r="F13" s="48">
        <f>321789</f>
        <v>321789</v>
      </c>
      <c r="G13" s="4">
        <v>0</v>
      </c>
      <c r="H13" s="4">
        <v>0</v>
      </c>
      <c r="I13" s="74"/>
      <c r="J13" s="74"/>
      <c r="K13" s="54"/>
      <c r="L13" s="64"/>
      <c r="M13" s="61"/>
      <c r="N13" s="57"/>
      <c r="O13" s="53"/>
      <c r="P13" s="53"/>
      <c r="Q13" s="54"/>
      <c r="R13" s="57"/>
      <c r="S13" s="112"/>
      <c r="T13" s="113"/>
      <c r="U13" s="113"/>
      <c r="V13" s="109"/>
    </row>
    <row r="14" spans="1:22" s="45" customFormat="1" x14ac:dyDescent="0.25">
      <c r="A14" s="64" t="s">
        <v>36</v>
      </c>
      <c r="B14" s="64" t="s">
        <v>152</v>
      </c>
      <c r="C14" s="57" t="s">
        <v>35</v>
      </c>
      <c r="D14" s="63">
        <v>339918.5</v>
      </c>
      <c r="E14" s="19" t="s">
        <v>17</v>
      </c>
      <c r="F14" s="6">
        <f>SUM(F15:F18)</f>
        <v>347500.82559999998</v>
      </c>
      <c r="G14" s="6">
        <f>SUM(G15:G18)</f>
        <v>170483.43360999998</v>
      </c>
      <c r="H14" s="6">
        <f>SUM(H15:H18)</f>
        <v>170483.43360999998</v>
      </c>
      <c r="I14" s="62" t="s">
        <v>59</v>
      </c>
      <c r="J14" s="62" t="s">
        <v>60</v>
      </c>
      <c r="K14" s="54" t="s">
        <v>159</v>
      </c>
      <c r="L14" s="121" t="s">
        <v>210</v>
      </c>
      <c r="M14" s="123" t="s">
        <v>57</v>
      </c>
      <c r="N14" s="123" t="s">
        <v>58</v>
      </c>
      <c r="O14" s="124" t="s">
        <v>89</v>
      </c>
      <c r="P14" s="53" t="s">
        <v>146</v>
      </c>
      <c r="Q14" s="54" t="s">
        <v>160</v>
      </c>
      <c r="R14" s="87" t="s">
        <v>120</v>
      </c>
      <c r="S14" s="76" t="s">
        <v>194</v>
      </c>
      <c r="T14" s="76" t="s">
        <v>194</v>
      </c>
      <c r="U14" s="130" t="s">
        <v>193</v>
      </c>
      <c r="V14" s="54" t="s">
        <v>192</v>
      </c>
    </row>
    <row r="15" spans="1:22" s="45" customFormat="1" ht="48" customHeight="1" x14ac:dyDescent="0.25">
      <c r="A15" s="64"/>
      <c r="B15" s="64"/>
      <c r="C15" s="57"/>
      <c r="D15" s="63"/>
      <c r="E15" s="46" t="s">
        <v>19</v>
      </c>
      <c r="F15" s="21">
        <v>0</v>
      </c>
      <c r="G15" s="4">
        <v>0</v>
      </c>
      <c r="H15" s="4">
        <v>0</v>
      </c>
      <c r="I15" s="62"/>
      <c r="J15" s="62"/>
      <c r="K15" s="54"/>
      <c r="L15" s="121"/>
      <c r="M15" s="122"/>
      <c r="N15" s="123"/>
      <c r="O15" s="124"/>
      <c r="P15" s="53"/>
      <c r="Q15" s="54"/>
      <c r="R15" s="75"/>
      <c r="S15" s="77"/>
      <c r="T15" s="77"/>
      <c r="U15" s="131"/>
      <c r="V15" s="54"/>
    </row>
    <row r="16" spans="1:22" s="45" customFormat="1" ht="48" customHeight="1" x14ac:dyDescent="0.25">
      <c r="A16" s="64"/>
      <c r="B16" s="64"/>
      <c r="C16" s="57"/>
      <c r="D16" s="63"/>
      <c r="E16" s="46" t="s">
        <v>20</v>
      </c>
      <c r="F16" s="21">
        <f>(158049500+143720500)/1000</f>
        <v>301770</v>
      </c>
      <c r="G16" s="49">
        <f>147719032.2/1000</f>
        <v>147719.03219999999</v>
      </c>
      <c r="H16" s="49">
        <f>147719032.2/1000</f>
        <v>147719.03219999999</v>
      </c>
      <c r="I16" s="62"/>
      <c r="J16" s="62"/>
      <c r="K16" s="54"/>
      <c r="L16" s="121"/>
      <c r="M16" s="122"/>
      <c r="N16" s="123"/>
      <c r="O16" s="124"/>
      <c r="P16" s="53"/>
      <c r="Q16" s="54"/>
      <c r="R16" s="75"/>
      <c r="S16" s="77"/>
      <c r="T16" s="77"/>
      <c r="U16" s="131"/>
      <c r="V16" s="54"/>
    </row>
    <row r="17" spans="1:22" s="45" customFormat="1" ht="48" customHeight="1" x14ac:dyDescent="0.25">
      <c r="A17" s="64"/>
      <c r="B17" s="64"/>
      <c r="C17" s="57"/>
      <c r="D17" s="63"/>
      <c r="E17" s="46" t="s">
        <v>21</v>
      </c>
      <c r="F17" s="21">
        <f>(17561100+15969100+1732800+5849400+4618425.6)/1000</f>
        <v>45730.825600000004</v>
      </c>
      <c r="G17" s="4">
        <f>(18145975.81+4618425.6)/1000</f>
        <v>22764.401409999995</v>
      </c>
      <c r="H17" s="4">
        <f>(18145975.81+4618425.6)/1000</f>
        <v>22764.401409999995</v>
      </c>
      <c r="I17" s="62"/>
      <c r="J17" s="62"/>
      <c r="K17" s="54"/>
      <c r="L17" s="121"/>
      <c r="M17" s="122"/>
      <c r="N17" s="123"/>
      <c r="O17" s="124"/>
      <c r="P17" s="53"/>
      <c r="Q17" s="54"/>
      <c r="R17" s="75"/>
      <c r="S17" s="77"/>
      <c r="T17" s="77"/>
      <c r="U17" s="131"/>
      <c r="V17" s="54"/>
    </row>
    <row r="18" spans="1:22" s="45" customFormat="1" ht="62.25" customHeight="1" x14ac:dyDescent="0.25">
      <c r="A18" s="64"/>
      <c r="B18" s="64"/>
      <c r="C18" s="57"/>
      <c r="D18" s="63"/>
      <c r="E18" s="46" t="s">
        <v>24</v>
      </c>
      <c r="F18" s="50">
        <v>0</v>
      </c>
      <c r="G18" s="4">
        <v>0</v>
      </c>
      <c r="H18" s="4">
        <v>0</v>
      </c>
      <c r="I18" s="62"/>
      <c r="J18" s="62"/>
      <c r="K18" s="54"/>
      <c r="L18" s="121"/>
      <c r="M18" s="122"/>
      <c r="N18" s="123"/>
      <c r="O18" s="124"/>
      <c r="P18" s="53"/>
      <c r="Q18" s="54"/>
      <c r="R18" s="75"/>
      <c r="S18" s="78"/>
      <c r="T18" s="78"/>
      <c r="U18" s="132"/>
      <c r="V18" s="54"/>
    </row>
    <row r="19" spans="1:22" s="8" customFormat="1" ht="15" customHeight="1" x14ac:dyDescent="0.25">
      <c r="A19" s="64" t="s">
        <v>45</v>
      </c>
      <c r="B19" s="64" t="s">
        <v>153</v>
      </c>
      <c r="C19" s="57" t="s">
        <v>44</v>
      </c>
      <c r="D19" s="63">
        <v>1000763.5</v>
      </c>
      <c r="E19" s="19" t="s">
        <v>17</v>
      </c>
      <c r="F19" s="20">
        <f>SUM(F20:F23)</f>
        <v>997859.77299999993</v>
      </c>
      <c r="G19" s="20">
        <f t="shared" ref="G19:H19" si="0">SUM(G20:G23)</f>
        <v>705100.53331000009</v>
      </c>
      <c r="H19" s="20">
        <f t="shared" si="0"/>
        <v>705100.53331000009</v>
      </c>
      <c r="I19" s="54" t="s">
        <v>78</v>
      </c>
      <c r="J19" s="54" t="s">
        <v>79</v>
      </c>
      <c r="K19" s="58" t="s">
        <v>161</v>
      </c>
      <c r="L19" s="58" t="s">
        <v>162</v>
      </c>
      <c r="M19" s="57" t="s">
        <v>52</v>
      </c>
      <c r="N19" s="57" t="s">
        <v>58</v>
      </c>
      <c r="O19" s="55" t="s">
        <v>101</v>
      </c>
      <c r="P19" s="53" t="s">
        <v>146</v>
      </c>
      <c r="Q19" s="54" t="s">
        <v>163</v>
      </c>
      <c r="R19" s="57" t="s">
        <v>126</v>
      </c>
      <c r="S19" s="114" t="s">
        <v>206</v>
      </c>
      <c r="T19" s="115" t="s">
        <v>194</v>
      </c>
      <c r="U19" s="114" t="s">
        <v>207</v>
      </c>
      <c r="V19" s="54" t="s">
        <v>192</v>
      </c>
    </row>
    <row r="20" spans="1:22" s="8" customFormat="1" ht="45" customHeight="1" x14ac:dyDescent="0.25">
      <c r="A20" s="64"/>
      <c r="B20" s="64"/>
      <c r="C20" s="57"/>
      <c r="D20" s="63"/>
      <c r="E20" s="47" t="s">
        <v>19</v>
      </c>
      <c r="F20" s="51">
        <v>0</v>
      </c>
      <c r="G20" s="4">
        <v>0</v>
      </c>
      <c r="H20" s="4">
        <v>0</v>
      </c>
      <c r="I20" s="54"/>
      <c r="J20" s="54"/>
      <c r="K20" s="58"/>
      <c r="L20" s="58"/>
      <c r="M20" s="61"/>
      <c r="N20" s="57"/>
      <c r="O20" s="55"/>
      <c r="P20" s="53"/>
      <c r="Q20" s="54"/>
      <c r="R20" s="61"/>
      <c r="S20" s="116"/>
      <c r="T20" s="117"/>
      <c r="U20" s="116"/>
      <c r="V20" s="54"/>
    </row>
    <row r="21" spans="1:22" s="8" customFormat="1" ht="45" customHeight="1" x14ac:dyDescent="0.25">
      <c r="A21" s="64"/>
      <c r="B21" s="64"/>
      <c r="C21" s="57"/>
      <c r="D21" s="63"/>
      <c r="E21" s="47" t="s">
        <v>20</v>
      </c>
      <c r="F21" s="51">
        <v>926716.6</v>
      </c>
      <c r="G21" s="4">
        <f>648598800/1000</f>
        <v>648598.80000000005</v>
      </c>
      <c r="H21" s="4">
        <f>648598800/1000</f>
        <v>648598.80000000005</v>
      </c>
      <c r="I21" s="54"/>
      <c r="J21" s="54"/>
      <c r="K21" s="58"/>
      <c r="L21" s="58"/>
      <c r="M21" s="61"/>
      <c r="N21" s="57"/>
      <c r="O21" s="55"/>
      <c r="P21" s="53"/>
      <c r="Q21" s="54"/>
      <c r="R21" s="61"/>
      <c r="S21" s="116"/>
      <c r="T21" s="117"/>
      <c r="U21" s="116"/>
      <c r="V21" s="54"/>
    </row>
    <row r="22" spans="1:22" s="8" customFormat="1" ht="56.25" customHeight="1" x14ac:dyDescent="0.25">
      <c r="A22" s="64"/>
      <c r="B22" s="64"/>
      <c r="C22" s="57"/>
      <c r="D22" s="63"/>
      <c r="E22" s="47" t="s">
        <v>21</v>
      </c>
      <c r="F22" s="51">
        <f>48778.219+573.555</f>
        <v>49351.773999999998</v>
      </c>
      <c r="G22" s="4">
        <f>(34136778.95+573555.36)/1000</f>
        <v>34710.334310000006</v>
      </c>
      <c r="H22" s="4">
        <f>(34136778.95+573555.36)/1000</f>
        <v>34710.334310000006</v>
      </c>
      <c r="I22" s="54"/>
      <c r="J22" s="54"/>
      <c r="K22" s="58"/>
      <c r="L22" s="58"/>
      <c r="M22" s="61"/>
      <c r="N22" s="57"/>
      <c r="O22" s="55"/>
      <c r="P22" s="53"/>
      <c r="Q22" s="54"/>
      <c r="R22" s="61"/>
      <c r="S22" s="116"/>
      <c r="T22" s="117"/>
      <c r="U22" s="116"/>
      <c r="V22" s="54"/>
    </row>
    <row r="23" spans="1:22" s="8" customFormat="1" ht="69" customHeight="1" x14ac:dyDescent="0.25">
      <c r="A23" s="64"/>
      <c r="B23" s="64"/>
      <c r="C23" s="57"/>
      <c r="D23" s="63"/>
      <c r="E23" s="47" t="s">
        <v>24</v>
      </c>
      <c r="F23" s="52">
        <f>2235.88+19555.519</f>
        <v>21791.399000000001</v>
      </c>
      <c r="G23" s="52">
        <f t="shared" ref="G23:H23" si="1">2235.88+19555.519</f>
        <v>21791.399000000001</v>
      </c>
      <c r="H23" s="52">
        <f t="shared" si="1"/>
        <v>21791.399000000001</v>
      </c>
      <c r="I23" s="54"/>
      <c r="J23" s="54"/>
      <c r="K23" s="58"/>
      <c r="L23" s="58"/>
      <c r="M23" s="61"/>
      <c r="N23" s="57"/>
      <c r="O23" s="55"/>
      <c r="P23" s="53"/>
      <c r="Q23" s="54"/>
      <c r="R23" s="61"/>
      <c r="S23" s="118"/>
      <c r="T23" s="119"/>
      <c r="U23" s="118"/>
      <c r="V23" s="54"/>
    </row>
    <row r="24" spans="1:22" s="8" customFormat="1" x14ac:dyDescent="0.25">
      <c r="A24" s="64" t="s">
        <v>154</v>
      </c>
      <c r="B24" s="64" t="s">
        <v>153</v>
      </c>
      <c r="C24" s="57" t="s">
        <v>44</v>
      </c>
      <c r="D24" s="63">
        <v>474749.1</v>
      </c>
      <c r="E24" s="19" t="s">
        <v>17</v>
      </c>
      <c r="F24" s="20">
        <f>SUM(F25:F28)</f>
        <v>139493.6747</v>
      </c>
      <c r="G24" s="6">
        <f>SUM(G25:G28)</f>
        <v>136828.66338000001</v>
      </c>
      <c r="H24" s="6">
        <f>SUM(H25:H28)</f>
        <v>136828.66338000001</v>
      </c>
      <c r="I24" s="58" t="s">
        <v>164</v>
      </c>
      <c r="J24" s="58" t="s">
        <v>165</v>
      </c>
      <c r="K24" s="58" t="s">
        <v>166</v>
      </c>
      <c r="L24" s="58" t="s">
        <v>167</v>
      </c>
      <c r="M24" s="61" t="s">
        <v>52</v>
      </c>
      <c r="N24" s="57" t="s">
        <v>58</v>
      </c>
      <c r="O24" s="55" t="s">
        <v>168</v>
      </c>
      <c r="P24" s="53" t="s">
        <v>146</v>
      </c>
      <c r="Q24" s="54" t="s">
        <v>187</v>
      </c>
      <c r="R24" s="81" t="s">
        <v>184</v>
      </c>
      <c r="S24" s="76" t="s">
        <v>194</v>
      </c>
      <c r="T24" s="76" t="s">
        <v>194</v>
      </c>
      <c r="U24" s="84" t="s">
        <v>200</v>
      </c>
      <c r="V24" s="54" t="s">
        <v>192</v>
      </c>
    </row>
    <row r="25" spans="1:22" s="8" customFormat="1" ht="43.5" customHeight="1" x14ac:dyDescent="0.25">
      <c r="A25" s="64"/>
      <c r="B25" s="64"/>
      <c r="C25" s="57"/>
      <c r="D25" s="63"/>
      <c r="E25" s="47" t="s">
        <v>19</v>
      </c>
      <c r="F25" s="51">
        <v>0</v>
      </c>
      <c r="G25" s="4">
        <v>0</v>
      </c>
      <c r="H25" s="4">
        <v>0</v>
      </c>
      <c r="I25" s="58"/>
      <c r="J25" s="58"/>
      <c r="K25" s="58"/>
      <c r="L25" s="58"/>
      <c r="M25" s="61"/>
      <c r="N25" s="57"/>
      <c r="O25" s="55"/>
      <c r="P25" s="53"/>
      <c r="Q25" s="54"/>
      <c r="R25" s="82"/>
      <c r="S25" s="77"/>
      <c r="T25" s="77"/>
      <c r="U25" s="85"/>
      <c r="V25" s="54"/>
    </row>
    <row r="26" spans="1:22" s="8" customFormat="1" ht="50.25" customHeight="1" x14ac:dyDescent="0.25">
      <c r="A26" s="64"/>
      <c r="B26" s="64"/>
      <c r="C26" s="57"/>
      <c r="D26" s="63"/>
      <c r="E26" s="47" t="s">
        <v>20</v>
      </c>
      <c r="F26" s="51">
        <v>0</v>
      </c>
      <c r="G26" s="4">
        <v>0</v>
      </c>
      <c r="H26" s="4">
        <v>0</v>
      </c>
      <c r="I26" s="58"/>
      <c r="J26" s="58"/>
      <c r="K26" s="58"/>
      <c r="L26" s="58"/>
      <c r="M26" s="61"/>
      <c r="N26" s="57"/>
      <c r="O26" s="55"/>
      <c r="P26" s="53"/>
      <c r="Q26" s="54"/>
      <c r="R26" s="82"/>
      <c r="S26" s="77"/>
      <c r="T26" s="77"/>
      <c r="U26" s="85"/>
      <c r="V26" s="54"/>
    </row>
    <row r="27" spans="1:22" s="8" customFormat="1" ht="45" x14ac:dyDescent="0.25">
      <c r="A27" s="64"/>
      <c r="B27" s="64"/>
      <c r="C27" s="57"/>
      <c r="D27" s="63"/>
      <c r="E27" s="47" t="s">
        <v>21</v>
      </c>
      <c r="F27" s="133">
        <f>3993674.7/1000</f>
        <v>3993.6747</v>
      </c>
      <c r="G27" s="4">
        <f>3993674.7/1000</f>
        <v>3993.6747</v>
      </c>
      <c r="H27" s="4">
        <f>3993674.7/1000</f>
        <v>3993.6747</v>
      </c>
      <c r="I27" s="58"/>
      <c r="J27" s="58"/>
      <c r="K27" s="58"/>
      <c r="L27" s="58"/>
      <c r="M27" s="61"/>
      <c r="N27" s="57"/>
      <c r="O27" s="55"/>
      <c r="P27" s="53"/>
      <c r="Q27" s="54"/>
      <c r="R27" s="82"/>
      <c r="S27" s="77"/>
      <c r="T27" s="77"/>
      <c r="U27" s="85"/>
      <c r="V27" s="54"/>
    </row>
    <row r="28" spans="1:22" s="8" customFormat="1" ht="60" x14ac:dyDescent="0.25">
      <c r="A28" s="64"/>
      <c r="B28" s="64"/>
      <c r="C28" s="57"/>
      <c r="D28" s="63"/>
      <c r="E28" s="47" t="s">
        <v>24</v>
      </c>
      <c r="F28" s="52">
        <v>135500</v>
      </c>
      <c r="G28" s="4">
        <f>132834988.68/1000</f>
        <v>132834.98868000001</v>
      </c>
      <c r="H28" s="4">
        <f>132834988.68/1000</f>
        <v>132834.98868000001</v>
      </c>
      <c r="I28" s="58"/>
      <c r="J28" s="58"/>
      <c r="K28" s="58"/>
      <c r="L28" s="58"/>
      <c r="M28" s="61"/>
      <c r="N28" s="57"/>
      <c r="O28" s="55"/>
      <c r="P28" s="53"/>
      <c r="Q28" s="54"/>
      <c r="R28" s="83"/>
      <c r="S28" s="78"/>
      <c r="T28" s="78"/>
      <c r="U28" s="86"/>
      <c r="V28" s="54"/>
    </row>
    <row r="29" spans="1:22" s="8" customFormat="1" x14ac:dyDescent="0.25">
      <c r="A29" s="64" t="s">
        <v>155</v>
      </c>
      <c r="B29" s="64" t="s">
        <v>195</v>
      </c>
      <c r="C29" s="57" t="s">
        <v>44</v>
      </c>
      <c r="D29" s="63">
        <f>(15965893.81+31098)/1000</f>
        <v>15996.991810000001</v>
      </c>
      <c r="E29" s="19" t="s">
        <v>17</v>
      </c>
      <c r="F29" s="20">
        <f>SUM(F30:F33)</f>
        <v>15965.893810000001</v>
      </c>
      <c r="G29" s="20">
        <f t="shared" ref="G29:H29" si="2">SUM(G30:G33)</f>
        <v>15965.893810000001</v>
      </c>
      <c r="H29" s="20">
        <f t="shared" si="2"/>
        <v>15965.893810000001</v>
      </c>
      <c r="I29" s="58" t="s">
        <v>169</v>
      </c>
      <c r="J29" s="58" t="s">
        <v>169</v>
      </c>
      <c r="K29" s="58" t="s">
        <v>170</v>
      </c>
      <c r="L29" s="58" t="s">
        <v>196</v>
      </c>
      <c r="M29" s="61" t="s">
        <v>57</v>
      </c>
      <c r="N29" s="57" t="s">
        <v>58</v>
      </c>
      <c r="O29" s="55" t="s">
        <v>171</v>
      </c>
      <c r="P29" s="53" t="s">
        <v>146</v>
      </c>
      <c r="Q29" s="54" t="s">
        <v>172</v>
      </c>
      <c r="R29" s="81" t="s">
        <v>202</v>
      </c>
      <c r="S29" s="76" t="s">
        <v>194</v>
      </c>
      <c r="T29" s="76" t="s">
        <v>194</v>
      </c>
      <c r="U29" s="76" t="s">
        <v>197</v>
      </c>
      <c r="V29" s="54" t="s">
        <v>192</v>
      </c>
    </row>
    <row r="30" spans="1:22" s="8" customFormat="1" ht="30" x14ac:dyDescent="0.25">
      <c r="A30" s="64"/>
      <c r="B30" s="64"/>
      <c r="C30" s="57"/>
      <c r="D30" s="63"/>
      <c r="E30" s="47" t="s">
        <v>19</v>
      </c>
      <c r="F30" s="51">
        <v>0</v>
      </c>
      <c r="G30" s="4">
        <v>0</v>
      </c>
      <c r="H30" s="4">
        <v>0</v>
      </c>
      <c r="I30" s="58"/>
      <c r="J30" s="58"/>
      <c r="K30" s="58"/>
      <c r="L30" s="58"/>
      <c r="M30" s="61"/>
      <c r="N30" s="57"/>
      <c r="O30" s="55"/>
      <c r="P30" s="53"/>
      <c r="Q30" s="54"/>
      <c r="R30" s="82"/>
      <c r="S30" s="77"/>
      <c r="T30" s="77"/>
      <c r="U30" s="77"/>
      <c r="V30" s="54"/>
    </row>
    <row r="31" spans="1:22" s="8" customFormat="1" ht="30" x14ac:dyDescent="0.25">
      <c r="A31" s="64"/>
      <c r="B31" s="64"/>
      <c r="C31" s="57"/>
      <c r="D31" s="63"/>
      <c r="E31" s="47" t="s">
        <v>20</v>
      </c>
      <c r="F31" s="51">
        <v>0</v>
      </c>
      <c r="G31" s="4">
        <v>0</v>
      </c>
      <c r="H31" s="4">
        <v>0</v>
      </c>
      <c r="I31" s="58"/>
      <c r="J31" s="58"/>
      <c r="K31" s="58"/>
      <c r="L31" s="58"/>
      <c r="M31" s="61"/>
      <c r="N31" s="57"/>
      <c r="O31" s="55"/>
      <c r="P31" s="53"/>
      <c r="Q31" s="54"/>
      <c r="R31" s="82"/>
      <c r="S31" s="77"/>
      <c r="T31" s="77"/>
      <c r="U31" s="77"/>
      <c r="V31" s="54"/>
    </row>
    <row r="32" spans="1:22" s="8" customFormat="1" ht="45" x14ac:dyDescent="0.25">
      <c r="A32" s="64"/>
      <c r="B32" s="64"/>
      <c r="C32" s="57"/>
      <c r="D32" s="63"/>
      <c r="E32" s="47" t="s">
        <v>21</v>
      </c>
      <c r="F32" s="51">
        <v>0</v>
      </c>
      <c r="G32" s="4">
        <v>0</v>
      </c>
      <c r="H32" s="4">
        <v>0</v>
      </c>
      <c r="I32" s="58"/>
      <c r="J32" s="58"/>
      <c r="K32" s="58"/>
      <c r="L32" s="58"/>
      <c r="M32" s="61"/>
      <c r="N32" s="57"/>
      <c r="O32" s="55"/>
      <c r="P32" s="53"/>
      <c r="Q32" s="54"/>
      <c r="R32" s="82"/>
      <c r="S32" s="77"/>
      <c r="T32" s="77"/>
      <c r="U32" s="77"/>
      <c r="V32" s="54"/>
    </row>
    <row r="33" spans="1:22" s="8" customFormat="1" ht="60" x14ac:dyDescent="0.25">
      <c r="A33" s="64"/>
      <c r="B33" s="64"/>
      <c r="C33" s="57"/>
      <c r="D33" s="63"/>
      <c r="E33" s="47" t="s">
        <v>24</v>
      </c>
      <c r="F33" s="52">
        <f>15965893.81/1000</f>
        <v>15965.893810000001</v>
      </c>
      <c r="G33" s="4">
        <f>15965893.81/1000</f>
        <v>15965.893810000001</v>
      </c>
      <c r="H33" s="4">
        <f>15965893.81/1000</f>
        <v>15965.893810000001</v>
      </c>
      <c r="I33" s="58"/>
      <c r="J33" s="58"/>
      <c r="K33" s="58"/>
      <c r="L33" s="58"/>
      <c r="M33" s="61"/>
      <c r="N33" s="57"/>
      <c r="O33" s="55"/>
      <c r="P33" s="53"/>
      <c r="Q33" s="54"/>
      <c r="R33" s="83"/>
      <c r="S33" s="78"/>
      <c r="T33" s="78"/>
      <c r="U33" s="78"/>
      <c r="V33" s="54"/>
    </row>
    <row r="34" spans="1:22" s="8" customFormat="1" ht="15" customHeight="1" x14ac:dyDescent="0.25">
      <c r="A34" s="54" t="s">
        <v>156</v>
      </c>
      <c r="B34" s="54" t="s">
        <v>198</v>
      </c>
      <c r="C34" s="56" t="s">
        <v>35</v>
      </c>
      <c r="D34" s="63">
        <v>7358.42</v>
      </c>
      <c r="E34" s="19" t="s">
        <v>17</v>
      </c>
      <c r="F34" s="20">
        <f>SUM(F35:F38)</f>
        <v>7358.42</v>
      </c>
      <c r="G34" s="6">
        <f>SUM(G35:G38)</f>
        <v>7358.3960299999999</v>
      </c>
      <c r="H34" s="6">
        <f>SUM(H35:H38)</f>
        <v>7358.3960299999999</v>
      </c>
      <c r="I34" s="54" t="s">
        <v>173</v>
      </c>
      <c r="J34" s="54" t="s">
        <v>173</v>
      </c>
      <c r="K34" s="58" t="s">
        <v>73</v>
      </c>
      <c r="L34" s="60" t="s">
        <v>174</v>
      </c>
      <c r="M34" s="59" t="s">
        <v>52</v>
      </c>
      <c r="N34" s="56" t="s">
        <v>58</v>
      </c>
      <c r="O34" s="53" t="s">
        <v>175</v>
      </c>
      <c r="P34" s="53" t="s">
        <v>146</v>
      </c>
      <c r="Q34" s="54" t="s">
        <v>190</v>
      </c>
      <c r="R34" s="81" t="s">
        <v>189</v>
      </c>
      <c r="S34" s="76" t="s">
        <v>194</v>
      </c>
      <c r="T34" s="76" t="s">
        <v>194</v>
      </c>
      <c r="U34" s="76" t="s">
        <v>188</v>
      </c>
      <c r="V34" s="54" t="s">
        <v>192</v>
      </c>
    </row>
    <row r="35" spans="1:22" s="8" customFormat="1" ht="59.25" customHeight="1" x14ac:dyDescent="0.25">
      <c r="A35" s="54"/>
      <c r="B35" s="54"/>
      <c r="C35" s="56"/>
      <c r="D35" s="63"/>
      <c r="E35" s="47" t="s">
        <v>19</v>
      </c>
      <c r="F35" s="51">
        <v>0</v>
      </c>
      <c r="G35" s="4">
        <v>0</v>
      </c>
      <c r="H35" s="4">
        <v>0</v>
      </c>
      <c r="I35" s="54"/>
      <c r="J35" s="54"/>
      <c r="K35" s="58"/>
      <c r="L35" s="60"/>
      <c r="M35" s="59"/>
      <c r="N35" s="56"/>
      <c r="O35" s="53"/>
      <c r="P35" s="53"/>
      <c r="Q35" s="54"/>
      <c r="R35" s="82"/>
      <c r="S35" s="77"/>
      <c r="T35" s="77"/>
      <c r="U35" s="77"/>
      <c r="V35" s="54"/>
    </row>
    <row r="36" spans="1:22" s="8" customFormat="1" ht="46.5" customHeight="1" x14ac:dyDescent="0.25">
      <c r="A36" s="54"/>
      <c r="B36" s="54"/>
      <c r="C36" s="56"/>
      <c r="D36" s="63"/>
      <c r="E36" s="47" t="s">
        <v>20</v>
      </c>
      <c r="F36" s="51">
        <v>0</v>
      </c>
      <c r="G36" s="4">
        <v>0</v>
      </c>
      <c r="H36" s="4">
        <v>0</v>
      </c>
      <c r="I36" s="54"/>
      <c r="J36" s="54"/>
      <c r="K36" s="58"/>
      <c r="L36" s="60"/>
      <c r="M36" s="59"/>
      <c r="N36" s="56"/>
      <c r="O36" s="53"/>
      <c r="P36" s="53"/>
      <c r="Q36" s="54"/>
      <c r="R36" s="82"/>
      <c r="S36" s="77"/>
      <c r="T36" s="77"/>
      <c r="U36" s="77"/>
      <c r="V36" s="54"/>
    </row>
    <row r="37" spans="1:22" s="8" customFormat="1" ht="57.75" customHeight="1" x14ac:dyDescent="0.25">
      <c r="A37" s="54"/>
      <c r="B37" s="54"/>
      <c r="C37" s="56"/>
      <c r="D37" s="63"/>
      <c r="E37" s="47" t="s">
        <v>21</v>
      </c>
      <c r="F37" s="51">
        <f>320.32+7038.1</f>
        <v>7358.42</v>
      </c>
      <c r="G37" s="4">
        <f>7358396.03/1000</f>
        <v>7358.3960299999999</v>
      </c>
      <c r="H37" s="4">
        <f>7358396.03/1000</f>
        <v>7358.3960299999999</v>
      </c>
      <c r="I37" s="54"/>
      <c r="J37" s="54"/>
      <c r="K37" s="58"/>
      <c r="L37" s="60"/>
      <c r="M37" s="59"/>
      <c r="N37" s="56"/>
      <c r="O37" s="53"/>
      <c r="P37" s="53"/>
      <c r="Q37" s="54"/>
      <c r="R37" s="82"/>
      <c r="S37" s="77"/>
      <c r="T37" s="77"/>
      <c r="U37" s="77"/>
      <c r="V37" s="54"/>
    </row>
    <row r="38" spans="1:22" s="8" customFormat="1" ht="66" customHeight="1" x14ac:dyDescent="0.25">
      <c r="A38" s="54"/>
      <c r="B38" s="54"/>
      <c r="C38" s="56"/>
      <c r="D38" s="63"/>
      <c r="E38" s="47" t="s">
        <v>24</v>
      </c>
      <c r="F38" s="52">
        <v>0</v>
      </c>
      <c r="G38" s="4">
        <v>0</v>
      </c>
      <c r="H38" s="4">
        <v>0</v>
      </c>
      <c r="I38" s="54"/>
      <c r="J38" s="54"/>
      <c r="K38" s="58"/>
      <c r="L38" s="60"/>
      <c r="M38" s="59"/>
      <c r="N38" s="56"/>
      <c r="O38" s="53"/>
      <c r="P38" s="53"/>
      <c r="Q38" s="54"/>
      <c r="R38" s="83"/>
      <c r="S38" s="78"/>
      <c r="T38" s="78"/>
      <c r="U38" s="78"/>
      <c r="V38" s="54"/>
    </row>
    <row r="39" spans="1:22" s="8" customFormat="1" ht="15" customHeight="1" x14ac:dyDescent="0.25">
      <c r="A39" s="54" t="s">
        <v>157</v>
      </c>
      <c r="B39" s="54" t="s">
        <v>198</v>
      </c>
      <c r="C39" s="56" t="s">
        <v>35</v>
      </c>
      <c r="D39" s="63">
        <f>F39</f>
        <v>57300.911999999997</v>
      </c>
      <c r="E39" s="19" t="s">
        <v>17</v>
      </c>
      <c r="F39" s="20">
        <f>SUM(F40:F43)</f>
        <v>57300.911999999997</v>
      </c>
      <c r="G39" s="20">
        <f t="shared" ref="G39:H39" si="3">SUM(G40:G43)</f>
        <v>55468.254970000002</v>
      </c>
      <c r="H39" s="20">
        <f t="shared" si="3"/>
        <v>55468.254970000002</v>
      </c>
      <c r="I39" s="54" t="s">
        <v>176</v>
      </c>
      <c r="J39" s="54" t="s">
        <v>176</v>
      </c>
      <c r="K39" s="58" t="s">
        <v>177</v>
      </c>
      <c r="L39" s="60" t="s">
        <v>178</v>
      </c>
      <c r="M39" s="59" t="s">
        <v>52</v>
      </c>
      <c r="N39" s="56" t="s">
        <v>58</v>
      </c>
      <c r="O39" s="53" t="s">
        <v>175</v>
      </c>
      <c r="P39" s="53" t="s">
        <v>146</v>
      </c>
      <c r="Q39" s="54" t="s">
        <v>179</v>
      </c>
      <c r="R39" s="81" t="s">
        <v>185</v>
      </c>
      <c r="S39" s="76" t="s">
        <v>194</v>
      </c>
      <c r="T39" s="76" t="s">
        <v>194</v>
      </c>
      <c r="U39" s="76" t="s">
        <v>199</v>
      </c>
      <c r="V39" s="54" t="s">
        <v>192</v>
      </c>
    </row>
    <row r="40" spans="1:22" s="8" customFormat="1" ht="30" x14ac:dyDescent="0.25">
      <c r="A40" s="54"/>
      <c r="B40" s="54"/>
      <c r="C40" s="56"/>
      <c r="D40" s="63"/>
      <c r="E40" s="47" t="s">
        <v>19</v>
      </c>
      <c r="F40" s="51">
        <v>0</v>
      </c>
      <c r="G40" s="51">
        <v>0</v>
      </c>
      <c r="H40" s="51">
        <v>0</v>
      </c>
      <c r="I40" s="54"/>
      <c r="J40" s="54"/>
      <c r="K40" s="58"/>
      <c r="L40" s="60"/>
      <c r="M40" s="59"/>
      <c r="N40" s="56"/>
      <c r="O40" s="53"/>
      <c r="P40" s="53"/>
      <c r="Q40" s="54"/>
      <c r="R40" s="82"/>
      <c r="S40" s="77"/>
      <c r="T40" s="77"/>
      <c r="U40" s="77"/>
      <c r="V40" s="54"/>
    </row>
    <row r="41" spans="1:22" s="8" customFormat="1" ht="30" x14ac:dyDescent="0.25">
      <c r="A41" s="54"/>
      <c r="B41" s="54"/>
      <c r="C41" s="56"/>
      <c r="D41" s="63"/>
      <c r="E41" s="47" t="s">
        <v>20</v>
      </c>
      <c r="F41" s="51">
        <v>0</v>
      </c>
      <c r="G41" s="51">
        <v>0</v>
      </c>
      <c r="H41" s="51">
        <v>0</v>
      </c>
      <c r="I41" s="54"/>
      <c r="J41" s="54"/>
      <c r="K41" s="58"/>
      <c r="L41" s="60"/>
      <c r="M41" s="59"/>
      <c r="N41" s="56"/>
      <c r="O41" s="53"/>
      <c r="P41" s="53"/>
      <c r="Q41" s="54"/>
      <c r="R41" s="82"/>
      <c r="S41" s="77"/>
      <c r="T41" s="77"/>
      <c r="U41" s="77"/>
      <c r="V41" s="54"/>
    </row>
    <row r="42" spans="1:22" s="8" customFormat="1" ht="45" x14ac:dyDescent="0.25">
      <c r="A42" s="54"/>
      <c r="B42" s="54"/>
      <c r="C42" s="56"/>
      <c r="D42" s="63"/>
      <c r="E42" s="47" t="s">
        <v>21</v>
      </c>
      <c r="F42" s="51">
        <f>88.6+230.983+17762.651</f>
        <v>18082.234</v>
      </c>
      <c r="G42" s="51">
        <f>(6900353.86+5362767.4+5730512.92+88600)/1000</f>
        <v>18082.234179999999</v>
      </c>
      <c r="H42" s="51">
        <f>(6900353.86+5362767.4+5730512.92+88600)/1000</f>
        <v>18082.234179999999</v>
      </c>
      <c r="I42" s="54"/>
      <c r="J42" s="54"/>
      <c r="K42" s="58"/>
      <c r="L42" s="60"/>
      <c r="M42" s="59"/>
      <c r="N42" s="56"/>
      <c r="O42" s="53"/>
      <c r="P42" s="53"/>
      <c r="Q42" s="54"/>
      <c r="R42" s="82"/>
      <c r="S42" s="77"/>
      <c r="T42" s="77"/>
      <c r="U42" s="77"/>
      <c r="V42" s="54"/>
    </row>
    <row r="43" spans="1:22" s="8" customFormat="1" ht="60" x14ac:dyDescent="0.25">
      <c r="A43" s="54"/>
      <c r="B43" s="54"/>
      <c r="C43" s="56"/>
      <c r="D43" s="63"/>
      <c r="E43" s="47" t="s">
        <v>24</v>
      </c>
      <c r="F43" s="52">
        <f>39218.678</f>
        <v>39218.678</v>
      </c>
      <c r="G43" s="52">
        <f>(37353670.79+32350)/1000</f>
        <v>37386.020790000002</v>
      </c>
      <c r="H43" s="52">
        <f>(37353670.79+32350)/1000</f>
        <v>37386.020790000002</v>
      </c>
      <c r="I43" s="54"/>
      <c r="J43" s="54"/>
      <c r="K43" s="58"/>
      <c r="L43" s="60"/>
      <c r="M43" s="59"/>
      <c r="N43" s="56"/>
      <c r="O43" s="53"/>
      <c r="P43" s="53"/>
      <c r="Q43" s="54"/>
      <c r="R43" s="83"/>
      <c r="S43" s="78"/>
      <c r="T43" s="78"/>
      <c r="U43" s="78"/>
      <c r="V43" s="54"/>
    </row>
    <row r="44" spans="1:22" s="8" customFormat="1" ht="15" customHeight="1" x14ac:dyDescent="0.25">
      <c r="A44" s="54" t="s">
        <v>158</v>
      </c>
      <c r="B44" s="54" t="s">
        <v>198</v>
      </c>
      <c r="C44" s="56" t="s">
        <v>35</v>
      </c>
      <c r="D44" s="63">
        <f>F44</f>
        <v>119698.13036</v>
      </c>
      <c r="E44" s="19" t="s">
        <v>17</v>
      </c>
      <c r="F44" s="20">
        <f>SUM(F45:F48)</f>
        <v>119698.13036</v>
      </c>
      <c r="G44" s="6">
        <f>SUM(G45:G48)</f>
        <v>83788.691250000003</v>
      </c>
      <c r="H44" s="6">
        <f>SUM(H45:H48)</f>
        <v>83788.691250000003</v>
      </c>
      <c r="I44" s="54" t="s">
        <v>180</v>
      </c>
      <c r="J44" s="54" t="s">
        <v>180</v>
      </c>
      <c r="K44" s="120" t="s">
        <v>181</v>
      </c>
      <c r="L44" s="121" t="s">
        <v>208</v>
      </c>
      <c r="M44" s="122" t="s">
        <v>182</v>
      </c>
      <c r="N44" s="123" t="s">
        <v>58</v>
      </c>
      <c r="O44" s="124" t="s">
        <v>175</v>
      </c>
      <c r="P44" s="124" t="s">
        <v>146</v>
      </c>
      <c r="Q44" s="109" t="s">
        <v>183</v>
      </c>
      <c r="R44" s="125" t="s">
        <v>201</v>
      </c>
      <c r="S44" s="115" t="s">
        <v>194</v>
      </c>
      <c r="T44" s="115" t="s">
        <v>194</v>
      </c>
      <c r="U44" s="114" t="s">
        <v>209</v>
      </c>
      <c r="V44" s="109" t="s">
        <v>192</v>
      </c>
    </row>
    <row r="45" spans="1:22" s="8" customFormat="1" ht="30" x14ac:dyDescent="0.25">
      <c r="A45" s="54"/>
      <c r="B45" s="54"/>
      <c r="C45" s="56"/>
      <c r="D45" s="63"/>
      <c r="E45" s="47" t="s">
        <v>19</v>
      </c>
      <c r="F45" s="51">
        <v>0</v>
      </c>
      <c r="G45" s="4">
        <v>0</v>
      </c>
      <c r="H45" s="4">
        <v>0</v>
      </c>
      <c r="I45" s="54"/>
      <c r="J45" s="54"/>
      <c r="K45" s="126"/>
      <c r="L45" s="121"/>
      <c r="M45" s="122"/>
      <c r="N45" s="123"/>
      <c r="O45" s="124"/>
      <c r="P45" s="124"/>
      <c r="Q45" s="109"/>
      <c r="R45" s="127"/>
      <c r="S45" s="117"/>
      <c r="T45" s="117"/>
      <c r="U45" s="116"/>
      <c r="V45" s="109"/>
    </row>
    <row r="46" spans="1:22" s="8" customFormat="1" ht="30" x14ac:dyDescent="0.25">
      <c r="A46" s="54"/>
      <c r="B46" s="54"/>
      <c r="C46" s="56"/>
      <c r="D46" s="63"/>
      <c r="E46" s="47" t="s">
        <v>20</v>
      </c>
      <c r="F46" s="51">
        <v>0</v>
      </c>
      <c r="G46" s="4">
        <v>0</v>
      </c>
      <c r="H46" s="4">
        <v>0</v>
      </c>
      <c r="I46" s="54"/>
      <c r="J46" s="54"/>
      <c r="K46" s="126"/>
      <c r="L46" s="121"/>
      <c r="M46" s="122"/>
      <c r="N46" s="123"/>
      <c r="O46" s="124"/>
      <c r="P46" s="124"/>
      <c r="Q46" s="109"/>
      <c r="R46" s="127"/>
      <c r="S46" s="117"/>
      <c r="T46" s="117"/>
      <c r="U46" s="116"/>
      <c r="V46" s="109"/>
    </row>
    <row r="47" spans="1:22" s="8" customFormat="1" ht="45" x14ac:dyDescent="0.25">
      <c r="A47" s="54"/>
      <c r="B47" s="54"/>
      <c r="C47" s="56"/>
      <c r="D47" s="63"/>
      <c r="E47" s="47" t="s">
        <v>21</v>
      </c>
      <c r="F47" s="51">
        <v>0</v>
      </c>
      <c r="G47" s="4">
        <v>0</v>
      </c>
      <c r="H47" s="4">
        <v>0</v>
      </c>
      <c r="I47" s="54"/>
      <c r="J47" s="54"/>
      <c r="K47" s="126"/>
      <c r="L47" s="121"/>
      <c r="M47" s="122"/>
      <c r="N47" s="123"/>
      <c r="O47" s="124"/>
      <c r="P47" s="124"/>
      <c r="Q47" s="109"/>
      <c r="R47" s="127"/>
      <c r="S47" s="117"/>
      <c r="T47" s="117"/>
      <c r="U47" s="116"/>
      <c r="V47" s="109"/>
    </row>
    <row r="48" spans="1:22" s="8" customFormat="1" ht="60" x14ac:dyDescent="0.25">
      <c r="A48" s="54"/>
      <c r="B48" s="54"/>
      <c r="C48" s="56"/>
      <c r="D48" s="63"/>
      <c r="E48" s="47" t="s">
        <v>24</v>
      </c>
      <c r="F48" s="52">
        <f>119698130.36/1000</f>
        <v>119698.13036</v>
      </c>
      <c r="G48" s="4">
        <f>83788691.25/1000</f>
        <v>83788.691250000003</v>
      </c>
      <c r="H48" s="4">
        <f>83788691.25/1000</f>
        <v>83788.691250000003</v>
      </c>
      <c r="I48" s="54"/>
      <c r="J48" s="54"/>
      <c r="K48" s="128"/>
      <c r="L48" s="121"/>
      <c r="M48" s="122"/>
      <c r="N48" s="123"/>
      <c r="O48" s="124"/>
      <c r="P48" s="124"/>
      <c r="Q48" s="109"/>
      <c r="R48" s="129"/>
      <c r="S48" s="119"/>
      <c r="T48" s="119"/>
      <c r="U48" s="118"/>
      <c r="V48" s="109"/>
    </row>
    <row r="49" spans="1:22" s="8" customFormat="1" x14ac:dyDescent="0.25">
      <c r="A49" s="33"/>
      <c r="B49" s="33"/>
      <c r="C49" s="34"/>
      <c r="D49" s="35"/>
      <c r="E49" s="36"/>
      <c r="F49" s="37"/>
      <c r="G49" s="38"/>
      <c r="H49" s="38"/>
      <c r="I49" s="39"/>
      <c r="J49" s="39"/>
      <c r="K49" s="40"/>
      <c r="L49" s="33"/>
      <c r="M49" s="41"/>
      <c r="N49" s="42"/>
      <c r="O49" s="43"/>
      <c r="P49" s="43"/>
      <c r="Q49" s="40"/>
      <c r="R49" s="42"/>
      <c r="S49" s="44"/>
      <c r="T49" s="44"/>
      <c r="U49" s="44"/>
      <c r="V49" s="44"/>
    </row>
    <row r="50" spans="1:22" s="8" customFormat="1" x14ac:dyDescent="0.25">
      <c r="A50" s="33"/>
      <c r="B50" s="33"/>
      <c r="C50" s="34"/>
      <c r="D50" s="35"/>
      <c r="E50" s="36"/>
      <c r="F50" s="37"/>
      <c r="G50" s="38"/>
      <c r="H50" s="38"/>
      <c r="I50" s="39"/>
      <c r="J50" s="39"/>
      <c r="K50" s="40"/>
      <c r="L50" s="33"/>
      <c r="M50" s="41"/>
      <c r="N50" s="42"/>
      <c r="O50" s="43"/>
      <c r="P50" s="43"/>
      <c r="Q50" s="40"/>
      <c r="R50" s="42"/>
      <c r="S50" s="44"/>
      <c r="T50" s="44"/>
      <c r="U50" s="44"/>
      <c r="V50" s="44"/>
    </row>
    <row r="51" spans="1:22" s="8" customFormat="1" x14ac:dyDescent="0.25">
      <c r="A51" s="33"/>
      <c r="B51" s="33"/>
      <c r="C51" s="34"/>
      <c r="D51" s="35"/>
      <c r="E51" s="36"/>
      <c r="F51" s="37"/>
      <c r="G51" s="38"/>
      <c r="H51" s="38"/>
      <c r="I51" s="39"/>
      <c r="J51" s="39"/>
      <c r="K51" s="40"/>
      <c r="L51" s="33"/>
      <c r="M51" s="41"/>
      <c r="N51" s="42"/>
      <c r="O51" s="43"/>
      <c r="P51" s="43"/>
      <c r="Q51" s="40"/>
      <c r="R51" s="42"/>
      <c r="S51" s="44"/>
      <c r="T51" s="44"/>
      <c r="U51" s="44"/>
      <c r="V51" s="44"/>
    </row>
    <row r="52" spans="1:22" s="8" customFormat="1" x14ac:dyDescent="0.25">
      <c r="A52" s="33"/>
      <c r="B52" s="33"/>
      <c r="C52" s="34"/>
      <c r="D52" s="35"/>
      <c r="E52" s="36"/>
      <c r="F52" s="37"/>
      <c r="G52" s="38"/>
      <c r="H52" s="38"/>
      <c r="I52" s="39"/>
      <c r="J52" s="39"/>
      <c r="K52" s="40"/>
      <c r="L52" s="33"/>
      <c r="M52" s="41"/>
      <c r="N52" s="42"/>
      <c r="O52" s="43"/>
      <c r="P52" s="43"/>
      <c r="Q52" s="40"/>
      <c r="R52" s="42"/>
      <c r="S52" s="44"/>
      <c r="T52" s="44"/>
      <c r="U52" s="44"/>
      <c r="V52" s="44"/>
    </row>
    <row r="53" spans="1:22" s="8" customFormat="1" x14ac:dyDescent="0.25">
      <c r="A53" s="33"/>
      <c r="B53" s="33"/>
      <c r="C53" s="34"/>
      <c r="D53" s="35"/>
      <c r="E53" s="36"/>
      <c r="F53" s="37"/>
      <c r="G53" s="38"/>
      <c r="H53" s="38"/>
      <c r="I53" s="39"/>
      <c r="J53" s="39"/>
      <c r="K53" s="40"/>
      <c r="L53" s="33"/>
      <c r="M53" s="41"/>
      <c r="N53" s="42"/>
      <c r="O53" s="43"/>
      <c r="P53" s="43"/>
      <c r="Q53" s="40"/>
      <c r="R53" s="42"/>
      <c r="S53" s="44"/>
      <c r="T53" s="44"/>
      <c r="U53" s="44"/>
      <c r="V53" s="44"/>
    </row>
    <row r="54" spans="1:22" s="8" customFormat="1" x14ac:dyDescent="0.25">
      <c r="A54" s="33"/>
      <c r="B54" s="33"/>
      <c r="C54" s="34"/>
      <c r="D54" s="35"/>
      <c r="E54" s="36"/>
      <c r="F54" s="37"/>
      <c r="G54" s="38"/>
      <c r="H54" s="38"/>
      <c r="I54" s="39"/>
      <c r="J54" s="39"/>
      <c r="K54" s="40"/>
      <c r="L54" s="33"/>
      <c r="M54" s="41"/>
      <c r="N54" s="42"/>
      <c r="O54" s="43"/>
      <c r="P54" s="43"/>
      <c r="Q54" s="40"/>
      <c r="R54" s="42"/>
      <c r="S54" s="44"/>
      <c r="T54" s="44"/>
      <c r="U54" s="44"/>
      <c r="V54" s="44"/>
    </row>
    <row r="55" spans="1:22" s="8" customFormat="1" x14ac:dyDescent="0.25">
      <c r="A55" s="33"/>
      <c r="B55" s="33"/>
      <c r="C55" s="34"/>
      <c r="D55" s="35"/>
      <c r="E55" s="36"/>
      <c r="F55" s="37"/>
      <c r="G55" s="38"/>
      <c r="H55" s="38"/>
      <c r="I55" s="39"/>
      <c r="J55" s="39"/>
      <c r="K55" s="40"/>
      <c r="L55" s="33"/>
      <c r="M55" s="41"/>
      <c r="N55" s="42"/>
      <c r="O55" s="43"/>
      <c r="P55" s="43"/>
      <c r="Q55" s="40"/>
      <c r="R55" s="42"/>
      <c r="S55" s="44"/>
      <c r="T55" s="44"/>
      <c r="U55" s="44"/>
      <c r="V55" s="44"/>
    </row>
    <row r="56" spans="1:22" s="8" customFormat="1" x14ac:dyDescent="0.25">
      <c r="A56" s="33"/>
      <c r="B56" s="33"/>
      <c r="C56" s="34"/>
      <c r="D56" s="35"/>
      <c r="E56" s="36"/>
      <c r="F56" s="37"/>
      <c r="G56" s="38"/>
      <c r="H56" s="38"/>
      <c r="I56" s="39"/>
      <c r="J56" s="39"/>
      <c r="K56" s="40"/>
      <c r="L56" s="33"/>
      <c r="M56" s="41"/>
      <c r="N56" s="42"/>
      <c r="O56" s="43"/>
      <c r="P56" s="43"/>
      <c r="Q56" s="40"/>
      <c r="R56" s="42"/>
      <c r="S56" s="44"/>
      <c r="T56" s="44"/>
      <c r="U56" s="44"/>
      <c r="V56" s="44"/>
    </row>
    <row r="57" spans="1:22" s="8" customFormat="1" x14ac:dyDescent="0.25">
      <c r="A57" s="33"/>
      <c r="B57" s="33"/>
      <c r="C57" s="34"/>
      <c r="D57" s="35"/>
      <c r="E57" s="36"/>
      <c r="F57" s="37"/>
      <c r="G57" s="38"/>
      <c r="H57" s="38"/>
      <c r="I57" s="39"/>
      <c r="J57" s="39"/>
      <c r="K57" s="40"/>
      <c r="L57" s="33"/>
      <c r="M57" s="41"/>
      <c r="N57" s="42"/>
      <c r="O57" s="43"/>
      <c r="P57" s="43"/>
      <c r="Q57" s="40"/>
      <c r="R57" s="42"/>
      <c r="S57" s="44"/>
      <c r="T57" s="44"/>
      <c r="U57" s="44"/>
      <c r="V57" s="44"/>
    </row>
    <row r="58" spans="1:22" s="8" customFormat="1" x14ac:dyDescent="0.25">
      <c r="A58" s="33"/>
      <c r="B58" s="33"/>
      <c r="C58" s="34"/>
      <c r="D58" s="35"/>
      <c r="E58" s="36"/>
      <c r="F58" s="37"/>
      <c r="G58" s="38"/>
      <c r="H58" s="38"/>
      <c r="I58" s="39"/>
      <c r="J58" s="39"/>
      <c r="K58" s="40"/>
      <c r="L58" s="33"/>
      <c r="M58" s="41"/>
      <c r="N58" s="42"/>
      <c r="O58" s="43"/>
      <c r="P58" s="43"/>
      <c r="Q58" s="40"/>
      <c r="R58" s="42"/>
      <c r="S58" s="44"/>
      <c r="T58" s="44"/>
      <c r="U58" s="44"/>
      <c r="V58" s="44"/>
    </row>
    <row r="59" spans="1:22" s="8" customFormat="1" x14ac:dyDescent="0.25">
      <c r="A59" s="33"/>
      <c r="B59" s="33"/>
      <c r="C59" s="34"/>
      <c r="D59" s="35"/>
      <c r="E59" s="36"/>
      <c r="F59" s="37"/>
      <c r="G59" s="38"/>
      <c r="H59" s="38"/>
      <c r="I59" s="39"/>
      <c r="J59" s="39"/>
      <c r="K59" s="40"/>
      <c r="L59" s="33"/>
      <c r="M59" s="41"/>
      <c r="N59" s="42"/>
      <c r="O59" s="43"/>
      <c r="P59" s="43"/>
      <c r="Q59" s="40"/>
      <c r="R59" s="42"/>
      <c r="S59" s="44"/>
      <c r="T59" s="44"/>
      <c r="U59" s="44"/>
      <c r="V59" s="44"/>
    </row>
    <row r="60" spans="1:22" s="8" customFormat="1" x14ac:dyDescent="0.25">
      <c r="A60" s="33"/>
      <c r="B60" s="33"/>
      <c r="C60" s="34"/>
      <c r="D60" s="35"/>
      <c r="E60" s="36"/>
      <c r="F60" s="37"/>
      <c r="G60" s="38"/>
      <c r="H60" s="38"/>
      <c r="I60" s="39"/>
      <c r="J60" s="39"/>
      <c r="K60" s="40"/>
      <c r="L60" s="33"/>
      <c r="M60" s="41"/>
      <c r="N60" s="42"/>
      <c r="O60" s="43"/>
      <c r="P60" s="43"/>
      <c r="Q60" s="40"/>
      <c r="R60" s="42"/>
      <c r="S60" s="44"/>
      <c r="T60" s="44"/>
      <c r="U60" s="44"/>
      <c r="V60" s="44"/>
    </row>
    <row r="61" spans="1:22" s="8" customFormat="1" x14ac:dyDescent="0.25">
      <c r="A61" s="33"/>
      <c r="B61" s="33"/>
      <c r="C61" s="34"/>
      <c r="D61" s="35"/>
      <c r="E61" s="36"/>
      <c r="F61" s="37"/>
      <c r="G61" s="38"/>
      <c r="H61" s="38"/>
      <c r="I61" s="39"/>
      <c r="J61" s="39"/>
      <c r="K61" s="40"/>
      <c r="L61" s="33"/>
      <c r="M61" s="41"/>
      <c r="N61" s="42"/>
      <c r="O61" s="43"/>
      <c r="P61" s="43"/>
      <c r="Q61" s="40"/>
      <c r="R61" s="42"/>
      <c r="S61" s="44"/>
      <c r="T61" s="44"/>
      <c r="U61" s="44"/>
      <c r="V61" s="44"/>
    </row>
    <row r="62" spans="1:22" s="8" customFormat="1" x14ac:dyDescent="0.25">
      <c r="A62" s="33"/>
      <c r="B62" s="33"/>
      <c r="C62" s="34"/>
      <c r="D62" s="35"/>
      <c r="E62" s="36"/>
      <c r="F62" s="37"/>
      <c r="G62" s="38"/>
      <c r="H62" s="38"/>
      <c r="I62" s="39"/>
      <c r="J62" s="39"/>
      <c r="K62" s="40"/>
      <c r="L62" s="33"/>
      <c r="M62" s="41"/>
      <c r="N62" s="42"/>
      <c r="O62" s="43"/>
      <c r="P62" s="43"/>
      <c r="Q62" s="40"/>
      <c r="R62" s="42"/>
      <c r="S62" s="44"/>
      <c r="T62" s="44"/>
      <c r="U62" s="44"/>
      <c r="V62" s="44"/>
    </row>
    <row r="63" spans="1:22" s="8" customFormat="1" x14ac:dyDescent="0.25">
      <c r="A63" s="33"/>
      <c r="B63" s="33"/>
      <c r="C63" s="34"/>
      <c r="D63" s="35"/>
      <c r="E63" s="36"/>
      <c r="F63" s="37"/>
      <c r="G63" s="38"/>
      <c r="H63" s="38"/>
      <c r="I63" s="39"/>
      <c r="J63" s="39"/>
      <c r="K63" s="40"/>
      <c r="L63" s="33"/>
      <c r="M63" s="41"/>
      <c r="N63" s="42"/>
      <c r="O63" s="43"/>
      <c r="P63" s="43"/>
      <c r="Q63" s="40"/>
      <c r="R63" s="42"/>
      <c r="S63" s="44"/>
      <c r="T63" s="44"/>
      <c r="U63" s="44"/>
      <c r="V63" s="44"/>
    </row>
    <row r="64" spans="1:22" s="8" customFormat="1" x14ac:dyDescent="0.25">
      <c r="A64" s="33"/>
      <c r="B64" s="33"/>
      <c r="C64" s="34"/>
      <c r="D64" s="35"/>
      <c r="E64" s="36"/>
      <c r="F64" s="37"/>
      <c r="G64" s="38"/>
      <c r="H64" s="38"/>
      <c r="I64" s="39"/>
      <c r="J64" s="39"/>
      <c r="K64" s="40"/>
      <c r="L64" s="33"/>
      <c r="M64" s="41"/>
      <c r="N64" s="42"/>
      <c r="O64" s="43"/>
      <c r="P64" s="43"/>
      <c r="Q64" s="40"/>
      <c r="R64" s="42"/>
      <c r="S64" s="44"/>
      <c r="T64" s="44"/>
      <c r="U64" s="44"/>
      <c r="V64" s="44"/>
    </row>
    <row r="65" spans="1:22" s="8" customFormat="1" x14ac:dyDescent="0.25">
      <c r="A65" s="33"/>
      <c r="B65" s="33"/>
      <c r="C65" s="34"/>
      <c r="D65" s="35"/>
      <c r="E65" s="36"/>
      <c r="F65" s="37"/>
      <c r="G65" s="38"/>
      <c r="H65" s="38"/>
      <c r="I65" s="39"/>
      <c r="J65" s="39"/>
      <c r="K65" s="40"/>
      <c r="L65" s="33"/>
      <c r="M65" s="41"/>
      <c r="N65" s="42"/>
      <c r="O65" s="43"/>
      <c r="P65" s="43"/>
      <c r="Q65" s="40"/>
      <c r="R65" s="42"/>
      <c r="S65" s="44"/>
      <c r="T65" s="44"/>
      <c r="U65" s="44"/>
      <c r="V65" s="44"/>
    </row>
    <row r="66" spans="1:22" s="8" customFormat="1" x14ac:dyDescent="0.25">
      <c r="A66" s="33"/>
      <c r="B66" s="33"/>
      <c r="C66" s="34"/>
      <c r="D66" s="35"/>
      <c r="E66" s="36"/>
      <c r="F66" s="37"/>
      <c r="G66" s="38"/>
      <c r="H66" s="38"/>
      <c r="I66" s="39"/>
      <c r="J66" s="39"/>
      <c r="K66" s="40"/>
      <c r="L66" s="33"/>
      <c r="M66" s="41"/>
      <c r="N66" s="42"/>
      <c r="O66" s="43"/>
      <c r="P66" s="43"/>
      <c r="Q66" s="40"/>
      <c r="R66" s="42"/>
      <c r="S66" s="44"/>
      <c r="T66" s="44"/>
      <c r="U66" s="44"/>
      <c r="V66" s="44"/>
    </row>
    <row r="67" spans="1:22" s="8" customFormat="1" x14ac:dyDescent="0.25">
      <c r="A67" s="33"/>
      <c r="B67" s="33"/>
      <c r="C67" s="34"/>
      <c r="D67" s="35"/>
      <c r="E67" s="36"/>
      <c r="F67" s="37"/>
      <c r="G67" s="38"/>
      <c r="H67" s="38"/>
      <c r="I67" s="39"/>
      <c r="J67" s="39"/>
      <c r="K67" s="40"/>
      <c r="L67" s="33"/>
      <c r="M67" s="41"/>
      <c r="N67" s="42"/>
      <c r="O67" s="43"/>
      <c r="P67" s="43"/>
      <c r="Q67" s="40"/>
      <c r="R67" s="42"/>
      <c r="S67" s="44"/>
      <c r="T67" s="44"/>
      <c r="U67" s="44"/>
      <c r="V67" s="44"/>
    </row>
    <row r="68" spans="1:22" s="8" customFormat="1" x14ac:dyDescent="0.25">
      <c r="A68" s="33"/>
      <c r="B68" s="33"/>
      <c r="C68" s="34"/>
      <c r="D68" s="35"/>
      <c r="E68" s="36"/>
      <c r="F68" s="37"/>
      <c r="G68" s="38"/>
      <c r="H68" s="38"/>
      <c r="I68" s="39"/>
      <c r="J68" s="39"/>
      <c r="K68" s="40"/>
      <c r="L68" s="33"/>
      <c r="M68" s="41"/>
      <c r="N68" s="42"/>
      <c r="O68" s="43"/>
      <c r="P68" s="43"/>
      <c r="Q68" s="40"/>
      <c r="R68" s="42"/>
      <c r="S68" s="44"/>
      <c r="T68" s="44"/>
      <c r="U68" s="44"/>
      <c r="V68" s="44"/>
    </row>
    <row r="69" spans="1:22" s="8" customFormat="1" x14ac:dyDescent="0.25">
      <c r="A69" s="33"/>
      <c r="B69" s="33"/>
      <c r="C69" s="34"/>
      <c r="D69" s="35"/>
      <c r="E69" s="36"/>
      <c r="F69" s="37"/>
      <c r="G69" s="38"/>
      <c r="H69" s="38"/>
      <c r="I69" s="39"/>
      <c r="J69" s="39"/>
      <c r="K69" s="40"/>
      <c r="L69" s="33"/>
      <c r="M69" s="41"/>
      <c r="N69" s="42"/>
      <c r="O69" s="43"/>
      <c r="P69" s="43"/>
      <c r="Q69" s="40"/>
      <c r="R69" s="42"/>
      <c r="S69" s="44"/>
      <c r="T69" s="44"/>
      <c r="U69" s="44"/>
      <c r="V69" s="44"/>
    </row>
    <row r="70" spans="1:22" s="8" customFormat="1" x14ac:dyDescent="0.25">
      <c r="A70" s="33"/>
      <c r="B70" s="33"/>
      <c r="C70" s="34"/>
      <c r="D70" s="35"/>
      <c r="E70" s="36"/>
      <c r="F70" s="37"/>
      <c r="G70" s="38"/>
      <c r="H70" s="38"/>
      <c r="I70" s="39"/>
      <c r="J70" s="39"/>
      <c r="K70" s="40"/>
      <c r="L70" s="33"/>
      <c r="M70" s="41"/>
      <c r="N70" s="42"/>
      <c r="O70" s="43"/>
      <c r="P70" s="43"/>
      <c r="Q70" s="40"/>
      <c r="R70" s="42"/>
      <c r="S70" s="44"/>
      <c r="T70" s="44"/>
      <c r="U70" s="44"/>
      <c r="V70" s="44"/>
    </row>
    <row r="71" spans="1:22" s="8" customFormat="1" x14ac:dyDescent="0.25">
      <c r="A71" s="33"/>
      <c r="B71" s="33"/>
      <c r="C71" s="34"/>
      <c r="D71" s="35"/>
      <c r="E71" s="36"/>
      <c r="F71" s="37"/>
      <c r="G71" s="38"/>
      <c r="H71" s="38"/>
      <c r="I71" s="39"/>
      <c r="J71" s="39"/>
      <c r="K71" s="40"/>
      <c r="L71" s="33"/>
      <c r="M71" s="41"/>
      <c r="N71" s="42"/>
      <c r="O71" s="43"/>
      <c r="P71" s="43"/>
      <c r="Q71" s="40"/>
      <c r="R71" s="42"/>
      <c r="S71" s="44"/>
      <c r="T71" s="44"/>
      <c r="U71" s="44"/>
      <c r="V71" s="44"/>
    </row>
    <row r="72" spans="1:22" s="8" customFormat="1" x14ac:dyDescent="0.25">
      <c r="A72" s="33"/>
      <c r="B72" s="33"/>
      <c r="C72" s="34"/>
      <c r="D72" s="35"/>
      <c r="E72" s="36"/>
      <c r="F72" s="37"/>
      <c r="G72" s="38"/>
      <c r="H72" s="38"/>
      <c r="I72" s="39"/>
      <c r="J72" s="39"/>
      <c r="K72" s="40"/>
      <c r="L72" s="33"/>
      <c r="M72" s="41"/>
      <c r="N72" s="42"/>
      <c r="O72" s="43"/>
      <c r="P72" s="43"/>
      <c r="Q72" s="40"/>
      <c r="R72" s="42"/>
      <c r="S72" s="44"/>
      <c r="T72" s="44"/>
      <c r="U72" s="44"/>
      <c r="V72" s="44"/>
    </row>
    <row r="75" spans="1:22" x14ac:dyDescent="0.25">
      <c r="A75" s="8"/>
      <c r="B75" s="8"/>
      <c r="C75" s="8"/>
      <c r="D75" s="8"/>
      <c r="E75" s="8"/>
      <c r="F75" s="8"/>
      <c r="G75" s="8"/>
    </row>
    <row r="76" spans="1:22" x14ac:dyDescent="0.25">
      <c r="A76" s="8"/>
      <c r="B76" s="8"/>
      <c r="C76" s="8"/>
      <c r="D76" s="8"/>
      <c r="E76" s="8"/>
      <c r="F76" s="8"/>
      <c r="G76" s="8"/>
    </row>
    <row r="77" spans="1:22" x14ac:dyDescent="0.25">
      <c r="A77" s="8"/>
      <c r="B77" s="8"/>
      <c r="C77" s="8"/>
      <c r="D77" s="8"/>
      <c r="E77" s="8"/>
      <c r="F77" s="8"/>
      <c r="G77" s="8"/>
    </row>
    <row r="78" spans="1:22" x14ac:dyDescent="0.25">
      <c r="A78" s="8"/>
      <c r="B78" s="8"/>
      <c r="C78" s="8"/>
      <c r="D78" s="8"/>
      <c r="E78" s="8"/>
      <c r="F78" s="8"/>
      <c r="G78" s="8"/>
    </row>
    <row r="79" spans="1:22" x14ac:dyDescent="0.25">
      <c r="A79" s="8"/>
      <c r="B79" s="8"/>
      <c r="C79" s="8"/>
      <c r="D79" s="8"/>
      <c r="E79" s="8"/>
      <c r="F79" s="8"/>
      <c r="G79" s="8"/>
    </row>
    <row r="80" spans="1:22" x14ac:dyDescent="0.25">
      <c r="A80" s="8"/>
      <c r="B80" s="8"/>
      <c r="C80" s="8"/>
      <c r="D80" s="8"/>
      <c r="E80" s="8"/>
      <c r="F80" s="8"/>
      <c r="G80" s="8"/>
    </row>
    <row r="81" spans="1:7" x14ac:dyDescent="0.25">
      <c r="A81" s="8"/>
      <c r="B81" s="8"/>
      <c r="C81" s="8"/>
      <c r="D81" s="8"/>
      <c r="E81" s="8"/>
      <c r="F81" s="8"/>
      <c r="G81" s="8"/>
    </row>
  </sheetData>
  <mergeCells count="164">
    <mergeCell ref="V34:V38"/>
    <mergeCell ref="R14:R18"/>
    <mergeCell ref="R19:R23"/>
    <mergeCell ref="R24:R28"/>
    <mergeCell ref="R29:R33"/>
    <mergeCell ref="R34:R38"/>
    <mergeCell ref="R39:R43"/>
    <mergeCell ref="V44:V48"/>
    <mergeCell ref="V14:V18"/>
    <mergeCell ref="U19:U23"/>
    <mergeCell ref="V19:V23"/>
    <mergeCell ref="S19:S23"/>
    <mergeCell ref="T19:T23"/>
    <mergeCell ref="S39:S43"/>
    <mergeCell ref="T39:T43"/>
    <mergeCell ref="U39:U43"/>
    <mergeCell ref="V39:V43"/>
    <mergeCell ref="V24:V28"/>
    <mergeCell ref="S24:S28"/>
    <mergeCell ref="T24:T28"/>
    <mergeCell ref="S29:S33"/>
    <mergeCell ref="T29:T33"/>
    <mergeCell ref="U29:U33"/>
    <mergeCell ref="V29:V33"/>
    <mergeCell ref="R44:R48"/>
    <mergeCell ref="U24:U28"/>
    <mergeCell ref="U14:U18"/>
    <mergeCell ref="S14:S18"/>
    <mergeCell ref="T14:T18"/>
    <mergeCell ref="S44:S48"/>
    <mergeCell ref="T44:T48"/>
    <mergeCell ref="U44:U48"/>
    <mergeCell ref="T34:T38"/>
    <mergeCell ref="U34:U38"/>
    <mergeCell ref="S34:S38"/>
    <mergeCell ref="B24:B28"/>
    <mergeCell ref="C24:C28"/>
    <mergeCell ref="D24:D28"/>
    <mergeCell ref="A39:A43"/>
    <mergeCell ref="B39:B43"/>
    <mergeCell ref="C39:C43"/>
    <mergeCell ref="D39:D43"/>
    <mergeCell ref="A44:A48"/>
    <mergeCell ref="B44:B48"/>
    <mergeCell ref="S5:U5"/>
    <mergeCell ref="V5:V6"/>
    <mergeCell ref="A8:V8"/>
    <mergeCell ref="E5:E6"/>
    <mergeCell ref="F5:F6"/>
    <mergeCell ref="I9:I13"/>
    <mergeCell ref="J9:J13"/>
    <mergeCell ref="K9:K13"/>
    <mergeCell ref="L9:L13"/>
    <mergeCell ref="M9:M13"/>
    <mergeCell ref="N9:N13"/>
    <mergeCell ref="R9:R13"/>
    <mergeCell ref="C9:C13"/>
    <mergeCell ref="U9:U13"/>
    <mergeCell ref="V9:V13"/>
    <mergeCell ref="O9:O13"/>
    <mergeCell ref="P9:P13"/>
    <mergeCell ref="Q9:Q13"/>
    <mergeCell ref="A9:A13"/>
    <mergeCell ref="B9:B13"/>
    <mergeCell ref="D9:D13"/>
    <mergeCell ref="S9:S13"/>
    <mergeCell ref="T9:T13"/>
    <mergeCell ref="A2:R2"/>
    <mergeCell ref="Q5:Q6"/>
    <mergeCell ref="R5:R6"/>
    <mergeCell ref="G5:H5"/>
    <mergeCell ref="I5:J5"/>
    <mergeCell ref="K5:L5"/>
    <mergeCell ref="M5:M6"/>
    <mergeCell ref="N5:N6"/>
    <mergeCell ref="O5:O6"/>
    <mergeCell ref="P5:P6"/>
    <mergeCell ref="A5:A6"/>
    <mergeCell ref="B5:B6"/>
    <mergeCell ref="C5:C6"/>
    <mergeCell ref="D5:D6"/>
    <mergeCell ref="A3:R3"/>
    <mergeCell ref="I14:I18"/>
    <mergeCell ref="J14:J18"/>
    <mergeCell ref="K14:K18"/>
    <mergeCell ref="L14:L18"/>
    <mergeCell ref="M14:M18"/>
    <mergeCell ref="C44:C48"/>
    <mergeCell ref="D44:D48"/>
    <mergeCell ref="A29:A33"/>
    <mergeCell ref="B29:B33"/>
    <mergeCell ref="C29:C33"/>
    <mergeCell ref="D29:D33"/>
    <mergeCell ref="A34:A38"/>
    <mergeCell ref="B34:B38"/>
    <mergeCell ref="C34:C38"/>
    <mergeCell ref="D34:D38"/>
    <mergeCell ref="A14:A18"/>
    <mergeCell ref="B14:B18"/>
    <mergeCell ref="C14:C18"/>
    <mergeCell ref="D14:D18"/>
    <mergeCell ref="A19:A23"/>
    <mergeCell ref="B19:B23"/>
    <mergeCell ref="C19:C23"/>
    <mergeCell ref="D19:D23"/>
    <mergeCell ref="A24:A28"/>
    <mergeCell ref="I24:I28"/>
    <mergeCell ref="J24:J28"/>
    <mergeCell ref="K24:K28"/>
    <mergeCell ref="L24:L28"/>
    <mergeCell ref="M24:M28"/>
    <mergeCell ref="I19:I23"/>
    <mergeCell ref="J19:J23"/>
    <mergeCell ref="K19:K23"/>
    <mergeCell ref="L19:L23"/>
    <mergeCell ref="M19:M23"/>
    <mergeCell ref="I34:I38"/>
    <mergeCell ref="J34:J38"/>
    <mergeCell ref="K34:K38"/>
    <mergeCell ref="L34:L38"/>
    <mergeCell ref="M34:M38"/>
    <mergeCell ref="I29:I33"/>
    <mergeCell ref="J29:J33"/>
    <mergeCell ref="K29:K33"/>
    <mergeCell ref="L29:L33"/>
    <mergeCell ref="M29:M33"/>
    <mergeCell ref="I44:I48"/>
    <mergeCell ref="J44:J48"/>
    <mergeCell ref="K44:K48"/>
    <mergeCell ref="L44:L48"/>
    <mergeCell ref="M44:M48"/>
    <mergeCell ref="I39:I43"/>
    <mergeCell ref="J39:J43"/>
    <mergeCell ref="K39:K43"/>
    <mergeCell ref="L39:L43"/>
    <mergeCell ref="M39:M43"/>
    <mergeCell ref="N34:N38"/>
    <mergeCell ref="N24:N28"/>
    <mergeCell ref="N14:N18"/>
    <mergeCell ref="O44:O48"/>
    <mergeCell ref="P44:P48"/>
    <mergeCell ref="Q44:Q48"/>
    <mergeCell ref="O14:O18"/>
    <mergeCell ref="P14:P18"/>
    <mergeCell ref="Q14:Q18"/>
    <mergeCell ref="O19:O23"/>
    <mergeCell ref="P19:P23"/>
    <mergeCell ref="Q19:Q23"/>
    <mergeCell ref="O24:O28"/>
    <mergeCell ref="P24:P28"/>
    <mergeCell ref="Q24:Q28"/>
    <mergeCell ref="N44:N48"/>
    <mergeCell ref="N39:N43"/>
    <mergeCell ref="N29:N33"/>
    <mergeCell ref="N19:N23"/>
    <mergeCell ref="O34:O38"/>
    <mergeCell ref="P34:P38"/>
    <mergeCell ref="Q34:Q38"/>
    <mergeCell ref="O39:O43"/>
    <mergeCell ref="P39:P43"/>
    <mergeCell ref="Q39:Q43"/>
    <mergeCell ref="O29:O33"/>
    <mergeCell ref="P29:P33"/>
    <mergeCell ref="Q29:Q33"/>
  </mergeCells>
  <printOptions horizontalCentered="1"/>
  <pageMargins left="0.11811023622047245" right="0.11811023622047245" top="0.94488188976377963" bottom="0.55118110236220474" header="0.31496062992125984" footer="0.31496062992125984"/>
  <pageSetup paperSize="9" scale="50" fitToWidth="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77"/>
  <sheetViews>
    <sheetView workbookViewId="0">
      <selection activeCell="B9" sqref="B9:B13"/>
    </sheetView>
  </sheetViews>
  <sheetFormatPr defaultRowHeight="15" x14ac:dyDescent="0.25"/>
  <cols>
    <col min="1" max="1" width="26.7109375" customWidth="1"/>
    <col min="2" max="2" width="31.5703125" customWidth="1"/>
    <col min="3" max="3" width="6.140625" customWidth="1"/>
    <col min="4" max="4" width="14.7109375" bestFit="1" customWidth="1"/>
    <col min="5" max="5" width="13.7109375" customWidth="1"/>
    <col min="6" max="6" width="16.140625" style="23" customWidth="1"/>
    <col min="7" max="7" width="17" style="23" customWidth="1"/>
    <col min="8" max="8" width="17.42578125" style="23" customWidth="1"/>
    <col min="9" max="10" width="12" customWidth="1"/>
    <col min="11" max="11" width="34.7109375" customWidth="1"/>
    <col min="12" max="12" width="33" customWidth="1"/>
    <col min="13" max="13" width="3.7109375" bestFit="1" customWidth="1"/>
    <col min="14" max="14" width="10" customWidth="1"/>
    <col min="15" max="15" width="16.42578125" customWidth="1"/>
    <col min="16" max="16" width="16.85546875" customWidth="1"/>
    <col min="17" max="17" width="36.42578125" customWidth="1"/>
    <col min="18" max="18" width="14.5703125" customWidth="1"/>
    <col min="19" max="19" width="9.140625" style="25"/>
    <col min="20" max="20" width="17" style="25" customWidth="1"/>
    <col min="21" max="21" width="26.85546875" style="25" customWidth="1"/>
    <col min="22" max="22" width="7.28515625" style="25" customWidth="1"/>
  </cols>
  <sheetData>
    <row r="2" spans="1:22" ht="18.75" x14ac:dyDescent="0.3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22" ht="18.75" x14ac:dyDescent="0.3">
      <c r="A3" s="65" t="s">
        <v>150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22" x14ac:dyDescent="0.25">
      <c r="A4" s="1"/>
      <c r="B4" s="1"/>
      <c r="C4" s="1"/>
      <c r="D4" s="1"/>
      <c r="E4" s="1"/>
      <c r="F4" s="22"/>
      <c r="G4" s="22"/>
      <c r="H4" s="22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2" ht="60.75" customHeight="1" x14ac:dyDescent="0.25">
      <c r="A5" s="66" t="s">
        <v>0</v>
      </c>
      <c r="B5" s="66" t="s">
        <v>1</v>
      </c>
      <c r="C5" s="67" t="s">
        <v>2</v>
      </c>
      <c r="D5" s="66" t="s">
        <v>3</v>
      </c>
      <c r="E5" s="66" t="s">
        <v>4</v>
      </c>
      <c r="F5" s="66" t="s">
        <v>5</v>
      </c>
      <c r="G5" s="66" t="s">
        <v>30</v>
      </c>
      <c r="H5" s="66"/>
      <c r="I5" s="66" t="s">
        <v>6</v>
      </c>
      <c r="J5" s="66"/>
      <c r="K5" s="66" t="s">
        <v>7</v>
      </c>
      <c r="L5" s="66"/>
      <c r="M5" s="67" t="s">
        <v>8</v>
      </c>
      <c r="N5" s="67" t="s">
        <v>23</v>
      </c>
      <c r="O5" s="66" t="s">
        <v>9</v>
      </c>
      <c r="P5" s="66" t="s">
        <v>10</v>
      </c>
      <c r="Q5" s="66" t="s">
        <v>11</v>
      </c>
      <c r="R5" s="67" t="s">
        <v>12</v>
      </c>
      <c r="S5" s="68" t="s">
        <v>25</v>
      </c>
      <c r="T5" s="68"/>
      <c r="U5" s="68"/>
      <c r="V5" s="69" t="s">
        <v>26</v>
      </c>
    </row>
    <row r="6" spans="1:22" ht="63" x14ac:dyDescent="0.25">
      <c r="A6" s="66"/>
      <c r="B6" s="66"/>
      <c r="C6" s="67"/>
      <c r="D6" s="66"/>
      <c r="E6" s="66"/>
      <c r="F6" s="66"/>
      <c r="G6" s="27" t="s">
        <v>17</v>
      </c>
      <c r="H6" s="27" t="s">
        <v>16</v>
      </c>
      <c r="I6" s="27" t="s">
        <v>22</v>
      </c>
      <c r="J6" s="27" t="s">
        <v>13</v>
      </c>
      <c r="K6" s="27" t="s">
        <v>14</v>
      </c>
      <c r="L6" s="27" t="s">
        <v>15</v>
      </c>
      <c r="M6" s="67"/>
      <c r="N6" s="67"/>
      <c r="O6" s="66"/>
      <c r="P6" s="66"/>
      <c r="Q6" s="66"/>
      <c r="R6" s="67"/>
      <c r="S6" s="9" t="s">
        <v>27</v>
      </c>
      <c r="T6" s="9" t="s">
        <v>28</v>
      </c>
      <c r="U6" s="9" t="s">
        <v>29</v>
      </c>
      <c r="V6" s="69"/>
    </row>
    <row r="7" spans="1:22" s="5" customFormat="1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  <c r="O7" s="2">
        <v>15</v>
      </c>
      <c r="P7" s="2">
        <v>16</v>
      </c>
      <c r="Q7" s="2">
        <v>17</v>
      </c>
      <c r="R7" s="2">
        <v>18</v>
      </c>
      <c r="S7" s="2">
        <v>19</v>
      </c>
      <c r="T7" s="2">
        <v>20</v>
      </c>
      <c r="U7" s="2">
        <v>21</v>
      </c>
      <c r="V7" s="2">
        <v>22</v>
      </c>
    </row>
    <row r="8" spans="1:22" s="5" customFormat="1" x14ac:dyDescent="0.25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2"/>
    </row>
    <row r="9" spans="1:22" s="8" customFormat="1" ht="15" customHeight="1" x14ac:dyDescent="0.25">
      <c r="A9" s="99" t="s">
        <v>31</v>
      </c>
      <c r="B9" s="99" t="s">
        <v>149</v>
      </c>
      <c r="C9" s="100" t="s">
        <v>32</v>
      </c>
      <c r="D9" s="101">
        <v>3114415.7</v>
      </c>
      <c r="E9" s="28" t="s">
        <v>17</v>
      </c>
      <c r="F9" s="29">
        <f>SUM(F10:F13)</f>
        <v>3114415.7454599999</v>
      </c>
      <c r="G9" s="29">
        <f>SUM(G10:G13)</f>
        <v>2377700.54482</v>
      </c>
      <c r="H9" s="29">
        <f>SUM(H10:H13)</f>
        <v>2377700.54482</v>
      </c>
      <c r="I9" s="103" t="s">
        <v>145</v>
      </c>
      <c r="J9" s="103" t="s">
        <v>60</v>
      </c>
      <c r="K9" s="91" t="s">
        <v>51</v>
      </c>
      <c r="L9" s="99" t="s">
        <v>148</v>
      </c>
      <c r="M9" s="105" t="s">
        <v>52</v>
      </c>
      <c r="N9" s="92" t="s">
        <v>53</v>
      </c>
      <c r="O9" s="106" t="s">
        <v>85</v>
      </c>
      <c r="P9" s="106" t="s">
        <v>146</v>
      </c>
      <c r="Q9" s="91" t="s">
        <v>147</v>
      </c>
      <c r="R9" s="92" t="s">
        <v>118</v>
      </c>
      <c r="S9" s="93"/>
      <c r="T9" s="93"/>
      <c r="U9" s="93" t="s">
        <v>129</v>
      </c>
      <c r="V9" s="93" t="s">
        <v>130</v>
      </c>
    </row>
    <row r="10" spans="1:22" s="8" customFormat="1" ht="66" customHeight="1" x14ac:dyDescent="0.25">
      <c r="A10" s="99"/>
      <c r="B10" s="99"/>
      <c r="C10" s="100"/>
      <c r="D10" s="102"/>
      <c r="E10" s="30" t="s">
        <v>19</v>
      </c>
      <c r="F10" s="31">
        <f>157423.6+221676.3</f>
        <v>379099.9</v>
      </c>
      <c r="G10" s="32">
        <f>379099900/1000</f>
        <v>379099.9</v>
      </c>
      <c r="H10" s="32">
        <f>379099900/1000</f>
        <v>379099.9</v>
      </c>
      <c r="I10" s="104"/>
      <c r="J10" s="104"/>
      <c r="K10" s="91"/>
      <c r="L10" s="99"/>
      <c r="M10" s="105"/>
      <c r="N10" s="92"/>
      <c r="O10" s="106"/>
      <c r="P10" s="106"/>
      <c r="Q10" s="91"/>
      <c r="R10" s="92"/>
      <c r="S10" s="94"/>
      <c r="T10" s="94"/>
      <c r="U10" s="94"/>
      <c r="V10" s="94"/>
    </row>
    <row r="11" spans="1:22" s="8" customFormat="1" ht="66" customHeight="1" x14ac:dyDescent="0.25">
      <c r="A11" s="99"/>
      <c r="B11" s="99"/>
      <c r="C11" s="100"/>
      <c r="D11" s="102"/>
      <c r="E11" s="30" t="s">
        <v>20</v>
      </c>
      <c r="F11" s="31">
        <f>2134256735.46/1000</f>
        <v>2134256.7354600001</v>
      </c>
      <c r="G11" s="32">
        <f>1760823216.54/1000</f>
        <v>1760823.2165399999</v>
      </c>
      <c r="H11" s="32">
        <f>1760823216.54/1000</f>
        <v>1760823.2165399999</v>
      </c>
      <c r="I11" s="104"/>
      <c r="J11" s="104"/>
      <c r="K11" s="91"/>
      <c r="L11" s="99"/>
      <c r="M11" s="105"/>
      <c r="N11" s="92"/>
      <c r="O11" s="106"/>
      <c r="P11" s="106"/>
      <c r="Q11" s="91"/>
      <c r="R11" s="92"/>
      <c r="S11" s="94"/>
      <c r="T11" s="94"/>
      <c r="U11" s="94"/>
      <c r="V11" s="94"/>
    </row>
    <row r="12" spans="1:22" s="8" customFormat="1" ht="66" customHeight="1" x14ac:dyDescent="0.25">
      <c r="A12" s="99"/>
      <c r="B12" s="99"/>
      <c r="C12" s="100"/>
      <c r="D12" s="102"/>
      <c r="E12" s="30" t="s">
        <v>21</v>
      </c>
      <c r="F12" s="31">
        <f>279261.98+8.13</f>
        <v>279270.11</v>
      </c>
      <c r="G12" s="32">
        <f>237777428.28/1000</f>
        <v>237777.42827999999</v>
      </c>
      <c r="H12" s="32">
        <f>237777428.28/1000</f>
        <v>237777.42827999999</v>
      </c>
      <c r="I12" s="104"/>
      <c r="J12" s="104"/>
      <c r="K12" s="91"/>
      <c r="L12" s="99"/>
      <c r="M12" s="105"/>
      <c r="N12" s="92"/>
      <c r="O12" s="106"/>
      <c r="P12" s="106"/>
      <c r="Q12" s="91"/>
      <c r="R12" s="92"/>
      <c r="S12" s="94"/>
      <c r="T12" s="94"/>
      <c r="U12" s="94"/>
      <c r="V12" s="94"/>
    </row>
    <row r="13" spans="1:22" s="8" customFormat="1" ht="66" customHeight="1" x14ac:dyDescent="0.25">
      <c r="A13" s="99"/>
      <c r="B13" s="99"/>
      <c r="C13" s="100"/>
      <c r="D13" s="102"/>
      <c r="E13" s="30" t="s">
        <v>151</v>
      </c>
      <c r="F13" s="31">
        <f>321789</f>
        <v>321789</v>
      </c>
      <c r="G13" s="32">
        <v>0</v>
      </c>
      <c r="H13" s="32">
        <v>0</v>
      </c>
      <c r="I13" s="104"/>
      <c r="J13" s="104"/>
      <c r="K13" s="91"/>
      <c r="L13" s="99"/>
      <c r="M13" s="105"/>
      <c r="N13" s="92"/>
      <c r="O13" s="106"/>
      <c r="P13" s="106"/>
      <c r="Q13" s="91"/>
      <c r="R13" s="92"/>
      <c r="S13" s="95"/>
      <c r="T13" s="95"/>
      <c r="U13" s="95"/>
      <c r="V13" s="95"/>
    </row>
    <row r="14" spans="1:22" s="8" customFormat="1" x14ac:dyDescent="0.25">
      <c r="A14" s="64" t="s">
        <v>33</v>
      </c>
      <c r="B14" s="64" t="s">
        <v>34</v>
      </c>
      <c r="C14" s="56" t="s">
        <v>35</v>
      </c>
      <c r="D14" s="63">
        <v>371860.1</v>
      </c>
      <c r="E14" s="19" t="s">
        <v>17</v>
      </c>
      <c r="F14" s="20">
        <f>SUM(F15:F18)</f>
        <v>377789.49</v>
      </c>
      <c r="G14" s="6">
        <f>SUM(G15:G18)</f>
        <v>312064.78000000003</v>
      </c>
      <c r="H14" s="6">
        <f>SUM(H15:H18)</f>
        <v>312064.78000000003</v>
      </c>
      <c r="I14" s="58" t="s">
        <v>54</v>
      </c>
      <c r="J14" s="90" t="s">
        <v>55</v>
      </c>
      <c r="K14" s="64" t="s">
        <v>51</v>
      </c>
      <c r="L14" s="58" t="s">
        <v>56</v>
      </c>
      <c r="M14" s="57" t="s">
        <v>57</v>
      </c>
      <c r="N14" s="57" t="s">
        <v>58</v>
      </c>
      <c r="O14" s="55" t="s">
        <v>87</v>
      </c>
      <c r="P14" s="53" t="s">
        <v>86</v>
      </c>
      <c r="Q14" s="54" t="s">
        <v>88</v>
      </c>
      <c r="R14" s="96" t="s">
        <v>119</v>
      </c>
      <c r="S14" s="76"/>
      <c r="T14" s="76"/>
      <c r="U14" s="76" t="s">
        <v>131</v>
      </c>
      <c r="V14" s="76" t="s">
        <v>130</v>
      </c>
    </row>
    <row r="15" spans="1:22" s="8" customFormat="1" ht="57.75" customHeight="1" x14ac:dyDescent="0.25">
      <c r="A15" s="64"/>
      <c r="B15" s="64"/>
      <c r="C15" s="56"/>
      <c r="D15" s="63"/>
      <c r="E15" s="7" t="s">
        <v>19</v>
      </c>
      <c r="F15" s="10">
        <v>0</v>
      </c>
      <c r="G15" s="21">
        <f>H15</f>
        <v>0</v>
      </c>
      <c r="H15" s="21">
        <v>0</v>
      </c>
      <c r="I15" s="58"/>
      <c r="J15" s="90"/>
      <c r="K15" s="64"/>
      <c r="L15" s="58"/>
      <c r="M15" s="61"/>
      <c r="N15" s="57"/>
      <c r="O15" s="55"/>
      <c r="P15" s="53"/>
      <c r="Q15" s="54"/>
      <c r="R15" s="97"/>
      <c r="S15" s="77"/>
      <c r="T15" s="77"/>
      <c r="U15" s="77"/>
      <c r="V15" s="77"/>
    </row>
    <row r="16" spans="1:22" s="8" customFormat="1" ht="57.75" customHeight="1" x14ac:dyDescent="0.25">
      <c r="A16" s="64"/>
      <c r="B16" s="64"/>
      <c r="C16" s="56"/>
      <c r="D16" s="63"/>
      <c r="E16" s="7" t="s">
        <v>20</v>
      </c>
      <c r="F16" s="11">
        <f>42368.4+63004.8</f>
        <v>105373.20000000001</v>
      </c>
      <c r="G16" s="21">
        <f t="shared" ref="G16:G18" si="0">H16</f>
        <v>105288.22</v>
      </c>
      <c r="H16" s="21">
        <v>105288.22</v>
      </c>
      <c r="I16" s="58"/>
      <c r="J16" s="90"/>
      <c r="K16" s="64"/>
      <c r="L16" s="58"/>
      <c r="M16" s="61"/>
      <c r="N16" s="57"/>
      <c r="O16" s="55"/>
      <c r="P16" s="53"/>
      <c r="Q16" s="54"/>
      <c r="R16" s="97"/>
      <c r="S16" s="77"/>
      <c r="T16" s="77"/>
      <c r="U16" s="77"/>
      <c r="V16" s="77"/>
    </row>
    <row r="17" spans="1:22" s="8" customFormat="1" ht="57.75" customHeight="1" x14ac:dyDescent="0.25">
      <c r="A17" s="64"/>
      <c r="B17" s="64"/>
      <c r="C17" s="56"/>
      <c r="D17" s="63"/>
      <c r="E17" s="7" t="s">
        <v>21</v>
      </c>
      <c r="F17" s="11">
        <f>4699.5+5615.65+7408.43</f>
        <v>17723.580000000002</v>
      </c>
      <c r="G17" s="21">
        <f t="shared" si="0"/>
        <v>17551.739999999998</v>
      </c>
      <c r="H17" s="21">
        <f>10809.71+4699.5+2042.53</f>
        <v>17551.739999999998</v>
      </c>
      <c r="I17" s="58"/>
      <c r="J17" s="90"/>
      <c r="K17" s="64"/>
      <c r="L17" s="58"/>
      <c r="M17" s="61"/>
      <c r="N17" s="57"/>
      <c r="O17" s="55"/>
      <c r="P17" s="53"/>
      <c r="Q17" s="54"/>
      <c r="R17" s="97"/>
      <c r="S17" s="77"/>
      <c r="T17" s="77"/>
      <c r="U17" s="77"/>
      <c r="V17" s="77"/>
    </row>
    <row r="18" spans="1:22" s="8" customFormat="1" ht="57.75" customHeight="1" x14ac:dyDescent="0.25">
      <c r="A18" s="64"/>
      <c r="B18" s="64"/>
      <c r="C18" s="56"/>
      <c r="D18" s="63"/>
      <c r="E18" s="7" t="s">
        <v>24</v>
      </c>
      <c r="F18" s="12">
        <f>3800+36752.75+156414+57725.96</f>
        <v>254692.71</v>
      </c>
      <c r="G18" s="21">
        <f t="shared" si="0"/>
        <v>189224.82</v>
      </c>
      <c r="H18" s="21">
        <f>185424.82+3800</f>
        <v>189224.82</v>
      </c>
      <c r="I18" s="58"/>
      <c r="J18" s="90"/>
      <c r="K18" s="64"/>
      <c r="L18" s="58"/>
      <c r="M18" s="61"/>
      <c r="N18" s="57"/>
      <c r="O18" s="55"/>
      <c r="P18" s="53"/>
      <c r="Q18" s="54"/>
      <c r="R18" s="98"/>
      <c r="S18" s="78"/>
      <c r="T18" s="78"/>
      <c r="U18" s="78"/>
      <c r="V18" s="78"/>
    </row>
    <row r="19" spans="1:22" s="8" customFormat="1" ht="15" customHeight="1" x14ac:dyDescent="0.25">
      <c r="A19" s="64" t="s">
        <v>36</v>
      </c>
      <c r="B19" s="64" t="s">
        <v>41</v>
      </c>
      <c r="C19" s="57" t="s">
        <v>35</v>
      </c>
      <c r="D19" s="89">
        <f>355746.6+4618.43</f>
        <v>360365.02999999997</v>
      </c>
      <c r="E19" s="17" t="s">
        <v>17</v>
      </c>
      <c r="F19" s="6">
        <f>SUM(F20:F23)</f>
        <v>4618.43</v>
      </c>
      <c r="G19" s="6">
        <f>SUM(G20:G23)</f>
        <v>4618.43</v>
      </c>
      <c r="H19" s="6">
        <f>SUM(H20:H23)</f>
        <v>4618.43</v>
      </c>
      <c r="I19" s="62" t="s">
        <v>59</v>
      </c>
      <c r="J19" s="62" t="s">
        <v>60</v>
      </c>
      <c r="K19" s="54" t="s">
        <v>61</v>
      </c>
      <c r="L19" s="54" t="s">
        <v>62</v>
      </c>
      <c r="M19" s="57" t="s">
        <v>57</v>
      </c>
      <c r="N19" s="57" t="s">
        <v>58</v>
      </c>
      <c r="O19" s="55" t="s">
        <v>89</v>
      </c>
      <c r="P19" s="53" t="s">
        <v>86</v>
      </c>
      <c r="Q19" s="54" t="s">
        <v>90</v>
      </c>
      <c r="R19" s="87" t="s">
        <v>120</v>
      </c>
      <c r="S19" s="76"/>
      <c r="T19" s="76"/>
      <c r="U19" s="76" t="s">
        <v>132</v>
      </c>
      <c r="V19" s="76" t="s">
        <v>130</v>
      </c>
    </row>
    <row r="20" spans="1:22" s="8" customFormat="1" ht="30" x14ac:dyDescent="0.25">
      <c r="A20" s="64"/>
      <c r="B20" s="64"/>
      <c r="C20" s="57"/>
      <c r="D20" s="89"/>
      <c r="E20" s="7" t="s">
        <v>19</v>
      </c>
      <c r="F20" s="4">
        <v>0</v>
      </c>
      <c r="G20" s="21">
        <f>H20</f>
        <v>0</v>
      </c>
      <c r="H20" s="21">
        <v>0</v>
      </c>
      <c r="I20" s="62"/>
      <c r="J20" s="62"/>
      <c r="K20" s="54"/>
      <c r="L20" s="54"/>
      <c r="M20" s="61"/>
      <c r="N20" s="57"/>
      <c r="O20" s="55"/>
      <c r="P20" s="53"/>
      <c r="Q20" s="54"/>
      <c r="R20" s="75"/>
      <c r="S20" s="77"/>
      <c r="T20" s="77"/>
      <c r="U20" s="77"/>
      <c r="V20" s="77"/>
    </row>
    <row r="21" spans="1:22" s="14" customFormat="1" ht="30" x14ac:dyDescent="0.25">
      <c r="A21" s="64"/>
      <c r="B21" s="64"/>
      <c r="C21" s="57"/>
      <c r="D21" s="89"/>
      <c r="E21" s="7" t="s">
        <v>20</v>
      </c>
      <c r="F21" s="4">
        <v>0</v>
      </c>
      <c r="G21" s="21">
        <v>0</v>
      </c>
      <c r="H21" s="21">
        <v>0</v>
      </c>
      <c r="I21" s="62"/>
      <c r="J21" s="62"/>
      <c r="K21" s="54"/>
      <c r="L21" s="54"/>
      <c r="M21" s="61"/>
      <c r="N21" s="57"/>
      <c r="O21" s="55"/>
      <c r="P21" s="53"/>
      <c r="Q21" s="54"/>
      <c r="R21" s="75"/>
      <c r="S21" s="77"/>
      <c r="T21" s="77"/>
      <c r="U21" s="77"/>
      <c r="V21" s="77"/>
    </row>
    <row r="22" spans="1:22" s="14" customFormat="1" ht="45" x14ac:dyDescent="0.25">
      <c r="A22" s="64"/>
      <c r="B22" s="64"/>
      <c r="C22" s="57"/>
      <c r="D22" s="89"/>
      <c r="E22" s="7" t="s">
        <v>21</v>
      </c>
      <c r="F22" s="4">
        <v>4618.43</v>
      </c>
      <c r="G22" s="21">
        <f>H22</f>
        <v>4618.43</v>
      </c>
      <c r="H22" s="4">
        <v>4618.43</v>
      </c>
      <c r="I22" s="62"/>
      <c r="J22" s="62"/>
      <c r="K22" s="54"/>
      <c r="L22" s="54"/>
      <c r="M22" s="61"/>
      <c r="N22" s="57"/>
      <c r="O22" s="55"/>
      <c r="P22" s="53"/>
      <c r="Q22" s="54"/>
      <c r="R22" s="75"/>
      <c r="S22" s="77"/>
      <c r="T22" s="77"/>
      <c r="U22" s="77"/>
      <c r="V22" s="77"/>
    </row>
    <row r="23" spans="1:22" s="14" customFormat="1" ht="60" x14ac:dyDescent="0.25">
      <c r="A23" s="64"/>
      <c r="B23" s="64"/>
      <c r="C23" s="57"/>
      <c r="D23" s="89"/>
      <c r="E23" s="7" t="s">
        <v>24</v>
      </c>
      <c r="F23" s="18">
        <v>0</v>
      </c>
      <c r="G23" s="21">
        <v>0</v>
      </c>
      <c r="H23" s="21">
        <v>0</v>
      </c>
      <c r="I23" s="62"/>
      <c r="J23" s="62"/>
      <c r="K23" s="54"/>
      <c r="L23" s="54"/>
      <c r="M23" s="61"/>
      <c r="N23" s="57"/>
      <c r="O23" s="55"/>
      <c r="P23" s="53"/>
      <c r="Q23" s="54"/>
      <c r="R23" s="75"/>
      <c r="S23" s="78"/>
      <c r="T23" s="78"/>
      <c r="U23" s="78"/>
      <c r="V23" s="78"/>
    </row>
    <row r="24" spans="1:22" s="14" customFormat="1" ht="15" customHeight="1" x14ac:dyDescent="0.25">
      <c r="A24" s="64" t="s">
        <v>37</v>
      </c>
      <c r="B24" s="64" t="s">
        <v>41</v>
      </c>
      <c r="C24" s="57" t="s">
        <v>35</v>
      </c>
      <c r="D24" s="63">
        <v>14356.58</v>
      </c>
      <c r="E24" s="19" t="s">
        <v>17</v>
      </c>
      <c r="F24" s="20">
        <f>SUM(F25:F28)</f>
        <v>965.47</v>
      </c>
      <c r="G24" s="6">
        <f>SUM(G25:G28)</f>
        <v>0</v>
      </c>
      <c r="H24" s="6">
        <f>SUM(H25:H28)</f>
        <v>0</v>
      </c>
      <c r="I24" s="64" t="s">
        <v>63</v>
      </c>
      <c r="J24" s="54" t="s">
        <v>64</v>
      </c>
      <c r="K24" s="54" t="s">
        <v>65</v>
      </c>
      <c r="L24" s="54" t="s">
        <v>66</v>
      </c>
      <c r="M24" s="57" t="s">
        <v>52</v>
      </c>
      <c r="N24" s="57" t="s">
        <v>58</v>
      </c>
      <c r="O24" s="55" t="s">
        <v>91</v>
      </c>
      <c r="P24" s="53" t="s">
        <v>86</v>
      </c>
      <c r="Q24" s="54" t="s">
        <v>92</v>
      </c>
      <c r="R24" s="57" t="s">
        <v>121</v>
      </c>
      <c r="S24" s="76"/>
      <c r="T24" s="76"/>
      <c r="U24" s="76" t="s">
        <v>140</v>
      </c>
      <c r="V24" s="76"/>
    </row>
    <row r="25" spans="1:22" s="14" customFormat="1" ht="30" x14ac:dyDescent="0.25">
      <c r="A25" s="64"/>
      <c r="B25" s="64"/>
      <c r="C25" s="57"/>
      <c r="D25" s="63"/>
      <c r="E25" s="7" t="s">
        <v>19</v>
      </c>
      <c r="F25" s="10">
        <v>0</v>
      </c>
      <c r="G25" s="21">
        <f>H25</f>
        <v>0</v>
      </c>
      <c r="H25" s="21">
        <v>0</v>
      </c>
      <c r="I25" s="64"/>
      <c r="J25" s="54"/>
      <c r="K25" s="54"/>
      <c r="L25" s="54"/>
      <c r="M25" s="61"/>
      <c r="N25" s="57"/>
      <c r="O25" s="55"/>
      <c r="P25" s="53"/>
      <c r="Q25" s="54"/>
      <c r="R25" s="61"/>
      <c r="S25" s="77"/>
      <c r="T25" s="77"/>
      <c r="U25" s="77"/>
      <c r="V25" s="77"/>
    </row>
    <row r="26" spans="1:22" s="14" customFormat="1" ht="30" x14ac:dyDescent="0.25">
      <c r="A26" s="64"/>
      <c r="B26" s="64"/>
      <c r="C26" s="57"/>
      <c r="D26" s="63"/>
      <c r="E26" s="7" t="s">
        <v>20</v>
      </c>
      <c r="F26" s="10">
        <v>0</v>
      </c>
      <c r="G26" s="21">
        <f t="shared" ref="G26:G28" si="1">H26</f>
        <v>0</v>
      </c>
      <c r="H26" s="21">
        <v>0</v>
      </c>
      <c r="I26" s="64"/>
      <c r="J26" s="54"/>
      <c r="K26" s="54"/>
      <c r="L26" s="54"/>
      <c r="M26" s="61"/>
      <c r="N26" s="57"/>
      <c r="O26" s="55"/>
      <c r="P26" s="53"/>
      <c r="Q26" s="54"/>
      <c r="R26" s="61"/>
      <c r="S26" s="77"/>
      <c r="T26" s="77"/>
      <c r="U26" s="77"/>
      <c r="V26" s="77"/>
    </row>
    <row r="27" spans="1:22" s="14" customFormat="1" ht="45" x14ac:dyDescent="0.25">
      <c r="A27" s="64"/>
      <c r="B27" s="64"/>
      <c r="C27" s="57"/>
      <c r="D27" s="63"/>
      <c r="E27" s="7" t="s">
        <v>21</v>
      </c>
      <c r="F27" s="10">
        <v>965.47</v>
      </c>
      <c r="G27" s="21">
        <f t="shared" si="1"/>
        <v>0</v>
      </c>
      <c r="H27" s="21">
        <v>0</v>
      </c>
      <c r="I27" s="64"/>
      <c r="J27" s="54"/>
      <c r="K27" s="54"/>
      <c r="L27" s="54"/>
      <c r="M27" s="61"/>
      <c r="N27" s="57"/>
      <c r="O27" s="55"/>
      <c r="P27" s="53"/>
      <c r="Q27" s="54"/>
      <c r="R27" s="61"/>
      <c r="S27" s="77"/>
      <c r="T27" s="77"/>
      <c r="U27" s="77"/>
      <c r="V27" s="77"/>
    </row>
    <row r="28" spans="1:22" s="14" customFormat="1" ht="60" x14ac:dyDescent="0.25">
      <c r="A28" s="64"/>
      <c r="B28" s="64"/>
      <c r="C28" s="57"/>
      <c r="D28" s="63"/>
      <c r="E28" s="7" t="s">
        <v>24</v>
      </c>
      <c r="F28" s="12">
        <v>0</v>
      </c>
      <c r="G28" s="21">
        <f t="shared" si="1"/>
        <v>0</v>
      </c>
      <c r="H28" s="21">
        <v>0</v>
      </c>
      <c r="I28" s="64"/>
      <c r="J28" s="54"/>
      <c r="K28" s="54"/>
      <c r="L28" s="54"/>
      <c r="M28" s="61"/>
      <c r="N28" s="57"/>
      <c r="O28" s="55"/>
      <c r="P28" s="53"/>
      <c r="Q28" s="54"/>
      <c r="R28" s="61"/>
      <c r="S28" s="78"/>
      <c r="T28" s="78"/>
      <c r="U28" s="78"/>
      <c r="V28" s="78"/>
    </row>
    <row r="29" spans="1:22" s="14" customFormat="1" ht="15" customHeight="1" x14ac:dyDescent="0.25">
      <c r="A29" s="64" t="s">
        <v>38</v>
      </c>
      <c r="B29" s="64" t="s">
        <v>41</v>
      </c>
      <c r="C29" s="57" t="s">
        <v>35</v>
      </c>
      <c r="D29" s="63">
        <v>45694.23</v>
      </c>
      <c r="E29" s="19" t="s">
        <v>17</v>
      </c>
      <c r="F29" s="20">
        <f>SUM(F30:F33)</f>
        <v>1884.23</v>
      </c>
      <c r="G29" s="6">
        <f>SUM(G30:G33)</f>
        <v>0</v>
      </c>
      <c r="H29" s="6">
        <f>SUM(H30:H33)</f>
        <v>0</v>
      </c>
      <c r="I29" s="64" t="s">
        <v>63</v>
      </c>
      <c r="J29" s="54" t="s">
        <v>67</v>
      </c>
      <c r="K29" s="54" t="s">
        <v>68</v>
      </c>
      <c r="L29" s="58" t="s">
        <v>69</v>
      </c>
      <c r="M29" s="57" t="s">
        <v>52</v>
      </c>
      <c r="N29" s="57" t="s">
        <v>58</v>
      </c>
      <c r="O29" s="55" t="s">
        <v>93</v>
      </c>
      <c r="P29" s="53" t="s">
        <v>86</v>
      </c>
      <c r="Q29" s="54" t="s">
        <v>94</v>
      </c>
      <c r="R29" s="57" t="s">
        <v>122</v>
      </c>
      <c r="S29" s="76"/>
      <c r="T29" s="76"/>
      <c r="U29" s="76" t="s">
        <v>139</v>
      </c>
      <c r="V29" s="76"/>
    </row>
    <row r="30" spans="1:22" s="14" customFormat="1" ht="30" x14ac:dyDescent="0.25">
      <c r="A30" s="64"/>
      <c r="B30" s="64"/>
      <c r="C30" s="57"/>
      <c r="D30" s="63"/>
      <c r="E30" s="7" t="s">
        <v>19</v>
      </c>
      <c r="F30" s="10">
        <v>0</v>
      </c>
      <c r="G30" s="21">
        <f>H30</f>
        <v>0</v>
      </c>
      <c r="H30" s="21">
        <v>0</v>
      </c>
      <c r="I30" s="64"/>
      <c r="J30" s="54"/>
      <c r="K30" s="54"/>
      <c r="L30" s="58"/>
      <c r="M30" s="61"/>
      <c r="N30" s="57"/>
      <c r="O30" s="55"/>
      <c r="P30" s="53"/>
      <c r="Q30" s="54"/>
      <c r="R30" s="61"/>
      <c r="S30" s="77"/>
      <c r="T30" s="77"/>
      <c r="U30" s="77"/>
      <c r="V30" s="77"/>
    </row>
    <row r="31" spans="1:22" s="14" customFormat="1" ht="30" x14ac:dyDescent="0.25">
      <c r="A31" s="64"/>
      <c r="B31" s="64"/>
      <c r="C31" s="57"/>
      <c r="D31" s="63"/>
      <c r="E31" s="7" t="s">
        <v>20</v>
      </c>
      <c r="F31" s="10">
        <v>0</v>
      </c>
      <c r="G31" s="21">
        <f t="shared" ref="G31:G33" si="2">H31</f>
        <v>0</v>
      </c>
      <c r="H31" s="21">
        <v>0</v>
      </c>
      <c r="I31" s="64"/>
      <c r="J31" s="54"/>
      <c r="K31" s="54"/>
      <c r="L31" s="58"/>
      <c r="M31" s="61"/>
      <c r="N31" s="57"/>
      <c r="O31" s="55"/>
      <c r="P31" s="53"/>
      <c r="Q31" s="54"/>
      <c r="R31" s="61"/>
      <c r="S31" s="77"/>
      <c r="T31" s="77"/>
      <c r="U31" s="77"/>
      <c r="V31" s="77"/>
    </row>
    <row r="32" spans="1:22" s="14" customFormat="1" ht="45" x14ac:dyDescent="0.25">
      <c r="A32" s="64"/>
      <c r="B32" s="64"/>
      <c r="C32" s="57"/>
      <c r="D32" s="63"/>
      <c r="E32" s="7" t="s">
        <v>21</v>
      </c>
      <c r="F32" s="10">
        <v>1884.23</v>
      </c>
      <c r="G32" s="21">
        <f t="shared" si="2"/>
        <v>0</v>
      </c>
      <c r="H32" s="21">
        <v>0</v>
      </c>
      <c r="I32" s="64"/>
      <c r="J32" s="54"/>
      <c r="K32" s="54"/>
      <c r="L32" s="58"/>
      <c r="M32" s="61"/>
      <c r="N32" s="57"/>
      <c r="O32" s="55"/>
      <c r="P32" s="53"/>
      <c r="Q32" s="54"/>
      <c r="R32" s="61"/>
      <c r="S32" s="77"/>
      <c r="T32" s="77"/>
      <c r="U32" s="77"/>
      <c r="V32" s="77"/>
    </row>
    <row r="33" spans="1:22" s="14" customFormat="1" ht="60" x14ac:dyDescent="0.25">
      <c r="A33" s="64"/>
      <c r="B33" s="64"/>
      <c r="C33" s="57"/>
      <c r="D33" s="63"/>
      <c r="E33" s="7" t="s">
        <v>24</v>
      </c>
      <c r="F33" s="12">
        <v>0</v>
      </c>
      <c r="G33" s="21">
        <f t="shared" si="2"/>
        <v>0</v>
      </c>
      <c r="H33" s="21">
        <v>0</v>
      </c>
      <c r="I33" s="64"/>
      <c r="J33" s="54"/>
      <c r="K33" s="54"/>
      <c r="L33" s="58"/>
      <c r="M33" s="61"/>
      <c r="N33" s="57"/>
      <c r="O33" s="55"/>
      <c r="P33" s="53"/>
      <c r="Q33" s="54"/>
      <c r="R33" s="61"/>
      <c r="S33" s="78"/>
      <c r="T33" s="78"/>
      <c r="U33" s="78"/>
      <c r="V33" s="78"/>
    </row>
    <row r="34" spans="1:22" s="14" customFormat="1" ht="15" customHeight="1" x14ac:dyDescent="0.25">
      <c r="A34" s="64" t="s">
        <v>39</v>
      </c>
      <c r="B34" s="54" t="s">
        <v>47</v>
      </c>
      <c r="C34" s="57" t="s">
        <v>48</v>
      </c>
      <c r="D34" s="89">
        <f>F34</f>
        <v>2710.6</v>
      </c>
      <c r="E34" s="19" t="s">
        <v>17</v>
      </c>
      <c r="F34" s="20">
        <f>SUM(F35:F38)</f>
        <v>2710.6</v>
      </c>
      <c r="G34" s="6">
        <f>SUM(G35:G38)</f>
        <v>0</v>
      </c>
      <c r="H34" s="6">
        <f>SUM(H35:H38)</f>
        <v>0</v>
      </c>
      <c r="I34" s="64" t="s">
        <v>70</v>
      </c>
      <c r="J34" s="54" t="s">
        <v>64</v>
      </c>
      <c r="K34" s="54" t="s">
        <v>68</v>
      </c>
      <c r="L34" s="58" t="s">
        <v>71</v>
      </c>
      <c r="M34" s="57" t="s">
        <v>52</v>
      </c>
      <c r="N34" s="57" t="s">
        <v>58</v>
      </c>
      <c r="O34" s="55" t="s">
        <v>95</v>
      </c>
      <c r="P34" s="53" t="s">
        <v>86</v>
      </c>
      <c r="Q34" s="54" t="s">
        <v>96</v>
      </c>
      <c r="R34" s="87" t="s">
        <v>123</v>
      </c>
      <c r="S34" s="76"/>
      <c r="T34" s="76"/>
      <c r="U34" s="76" t="s">
        <v>134</v>
      </c>
      <c r="V34" s="76"/>
    </row>
    <row r="35" spans="1:22" s="14" customFormat="1" ht="30" x14ac:dyDescent="0.25">
      <c r="A35" s="64"/>
      <c r="B35" s="54"/>
      <c r="C35" s="57"/>
      <c r="D35" s="89"/>
      <c r="E35" s="7" t="s">
        <v>19</v>
      </c>
      <c r="F35" s="10">
        <v>0</v>
      </c>
      <c r="G35" s="21">
        <f>H35</f>
        <v>0</v>
      </c>
      <c r="H35" s="21">
        <v>0</v>
      </c>
      <c r="I35" s="64"/>
      <c r="J35" s="54"/>
      <c r="K35" s="54"/>
      <c r="L35" s="58"/>
      <c r="M35" s="61"/>
      <c r="N35" s="57"/>
      <c r="O35" s="55"/>
      <c r="P35" s="53"/>
      <c r="Q35" s="54"/>
      <c r="R35" s="87"/>
      <c r="S35" s="77"/>
      <c r="T35" s="77"/>
      <c r="U35" s="77"/>
      <c r="V35" s="77"/>
    </row>
    <row r="36" spans="1:22" s="14" customFormat="1" ht="30" x14ac:dyDescent="0.25">
      <c r="A36" s="64"/>
      <c r="B36" s="54"/>
      <c r="C36" s="57"/>
      <c r="D36" s="89"/>
      <c r="E36" s="7" t="s">
        <v>20</v>
      </c>
      <c r="F36" s="10">
        <v>0</v>
      </c>
      <c r="G36" s="21">
        <f t="shared" ref="G36:G38" si="3">H36</f>
        <v>0</v>
      </c>
      <c r="H36" s="21">
        <v>0</v>
      </c>
      <c r="I36" s="64"/>
      <c r="J36" s="54"/>
      <c r="K36" s="54"/>
      <c r="L36" s="58"/>
      <c r="M36" s="61"/>
      <c r="N36" s="57"/>
      <c r="O36" s="55"/>
      <c r="P36" s="53"/>
      <c r="Q36" s="54"/>
      <c r="R36" s="87"/>
      <c r="S36" s="77"/>
      <c r="T36" s="77"/>
      <c r="U36" s="77"/>
      <c r="V36" s="77"/>
    </row>
    <row r="37" spans="1:22" s="14" customFormat="1" ht="45" x14ac:dyDescent="0.25">
      <c r="A37" s="64"/>
      <c r="B37" s="54"/>
      <c r="C37" s="57"/>
      <c r="D37" s="89"/>
      <c r="E37" s="7" t="s">
        <v>21</v>
      </c>
      <c r="F37" s="10">
        <v>2710.6</v>
      </c>
      <c r="G37" s="21">
        <f t="shared" si="3"/>
        <v>0</v>
      </c>
      <c r="H37" s="21">
        <v>0</v>
      </c>
      <c r="I37" s="64"/>
      <c r="J37" s="54"/>
      <c r="K37" s="54"/>
      <c r="L37" s="58"/>
      <c r="M37" s="61"/>
      <c r="N37" s="57"/>
      <c r="O37" s="55"/>
      <c r="P37" s="53"/>
      <c r="Q37" s="54"/>
      <c r="R37" s="87"/>
      <c r="S37" s="77"/>
      <c r="T37" s="77"/>
      <c r="U37" s="77"/>
      <c r="V37" s="77"/>
    </row>
    <row r="38" spans="1:22" s="14" customFormat="1" ht="60" x14ac:dyDescent="0.25">
      <c r="A38" s="64"/>
      <c r="B38" s="54"/>
      <c r="C38" s="57"/>
      <c r="D38" s="89"/>
      <c r="E38" s="7" t="s">
        <v>24</v>
      </c>
      <c r="F38" s="12">
        <v>0</v>
      </c>
      <c r="G38" s="21">
        <f t="shared" si="3"/>
        <v>0</v>
      </c>
      <c r="H38" s="21">
        <v>0</v>
      </c>
      <c r="I38" s="64"/>
      <c r="J38" s="54"/>
      <c r="K38" s="54"/>
      <c r="L38" s="58"/>
      <c r="M38" s="61"/>
      <c r="N38" s="57"/>
      <c r="O38" s="55"/>
      <c r="P38" s="53"/>
      <c r="Q38" s="54"/>
      <c r="R38" s="87"/>
      <c r="S38" s="78"/>
      <c r="T38" s="78"/>
      <c r="U38" s="78"/>
      <c r="V38" s="78"/>
    </row>
    <row r="39" spans="1:22" s="14" customFormat="1" ht="15" customHeight="1" x14ac:dyDescent="0.25">
      <c r="A39" s="54" t="s">
        <v>40</v>
      </c>
      <c r="B39" s="64" t="s">
        <v>41</v>
      </c>
      <c r="C39" s="57" t="s">
        <v>35</v>
      </c>
      <c r="D39" s="63">
        <v>3959.81</v>
      </c>
      <c r="E39" s="19" t="s">
        <v>17</v>
      </c>
      <c r="F39" s="20">
        <f>SUM(F40:F43)</f>
        <v>3959.8999999999996</v>
      </c>
      <c r="G39" s="20">
        <f>SUM(G40:G43)</f>
        <v>3959.81</v>
      </c>
      <c r="H39" s="20">
        <f>SUM(H40:H43)</f>
        <v>3959.81</v>
      </c>
      <c r="I39" s="58" t="s">
        <v>72</v>
      </c>
      <c r="J39" s="58" t="s">
        <v>72</v>
      </c>
      <c r="K39" s="54" t="s">
        <v>73</v>
      </c>
      <c r="L39" s="58" t="s">
        <v>74</v>
      </c>
      <c r="M39" s="57" t="s">
        <v>52</v>
      </c>
      <c r="N39" s="57" t="s">
        <v>58</v>
      </c>
      <c r="O39" s="55" t="s">
        <v>97</v>
      </c>
      <c r="P39" s="53" t="s">
        <v>86</v>
      </c>
      <c r="Q39" s="54" t="s">
        <v>98</v>
      </c>
      <c r="R39" s="57" t="s">
        <v>124</v>
      </c>
      <c r="S39" s="76"/>
      <c r="T39" s="76"/>
      <c r="U39" s="76" t="s">
        <v>133</v>
      </c>
      <c r="V39" s="76"/>
    </row>
    <row r="40" spans="1:22" s="14" customFormat="1" ht="30" x14ac:dyDescent="0.25">
      <c r="A40" s="54"/>
      <c r="B40" s="64"/>
      <c r="C40" s="57"/>
      <c r="D40" s="63"/>
      <c r="E40" s="7" t="s">
        <v>19</v>
      </c>
      <c r="F40" s="10">
        <v>0</v>
      </c>
      <c r="G40" s="13">
        <f>H40</f>
        <v>0</v>
      </c>
      <c r="H40" s="13">
        <v>0</v>
      </c>
      <c r="I40" s="58"/>
      <c r="J40" s="58"/>
      <c r="K40" s="54"/>
      <c r="L40" s="58"/>
      <c r="M40" s="61"/>
      <c r="N40" s="57"/>
      <c r="O40" s="55"/>
      <c r="P40" s="53"/>
      <c r="Q40" s="54"/>
      <c r="R40" s="57"/>
      <c r="S40" s="77"/>
      <c r="T40" s="77"/>
      <c r="U40" s="77"/>
      <c r="V40" s="77"/>
    </row>
    <row r="41" spans="1:22" s="14" customFormat="1" ht="30" x14ac:dyDescent="0.25">
      <c r="A41" s="54"/>
      <c r="B41" s="64"/>
      <c r="C41" s="57"/>
      <c r="D41" s="63"/>
      <c r="E41" s="7" t="s">
        <v>20</v>
      </c>
      <c r="F41" s="10">
        <v>0</v>
      </c>
      <c r="G41" s="13">
        <f t="shared" ref="G41:G43" si="4">H41</f>
        <v>0</v>
      </c>
      <c r="H41" s="13">
        <v>0</v>
      </c>
      <c r="I41" s="58"/>
      <c r="J41" s="58"/>
      <c r="K41" s="54"/>
      <c r="L41" s="58"/>
      <c r="M41" s="61"/>
      <c r="N41" s="57"/>
      <c r="O41" s="55"/>
      <c r="P41" s="53"/>
      <c r="Q41" s="54"/>
      <c r="R41" s="57"/>
      <c r="S41" s="77"/>
      <c r="T41" s="77"/>
      <c r="U41" s="77"/>
      <c r="V41" s="77"/>
    </row>
    <row r="42" spans="1:22" s="14" customFormat="1" ht="45" x14ac:dyDescent="0.25">
      <c r="A42" s="54"/>
      <c r="B42" s="64"/>
      <c r="C42" s="57"/>
      <c r="D42" s="63"/>
      <c r="E42" s="7" t="s">
        <v>21</v>
      </c>
      <c r="F42" s="10">
        <f>197.2+3762.7</f>
        <v>3959.8999999999996</v>
      </c>
      <c r="G42" s="13">
        <f t="shared" si="4"/>
        <v>3959.81</v>
      </c>
      <c r="H42" s="13">
        <v>3959.81</v>
      </c>
      <c r="I42" s="58"/>
      <c r="J42" s="58"/>
      <c r="K42" s="54"/>
      <c r="L42" s="58"/>
      <c r="M42" s="61"/>
      <c r="N42" s="57"/>
      <c r="O42" s="55"/>
      <c r="P42" s="53"/>
      <c r="Q42" s="54"/>
      <c r="R42" s="57"/>
      <c r="S42" s="77"/>
      <c r="T42" s="77"/>
      <c r="U42" s="77"/>
      <c r="V42" s="77"/>
    </row>
    <row r="43" spans="1:22" s="14" customFormat="1" ht="60" x14ac:dyDescent="0.25">
      <c r="A43" s="54"/>
      <c r="B43" s="64"/>
      <c r="C43" s="57"/>
      <c r="D43" s="63"/>
      <c r="E43" s="7" t="s">
        <v>24</v>
      </c>
      <c r="F43" s="12">
        <v>0</v>
      </c>
      <c r="G43" s="13">
        <f t="shared" si="4"/>
        <v>0</v>
      </c>
      <c r="H43" s="13">
        <v>0</v>
      </c>
      <c r="I43" s="58"/>
      <c r="J43" s="58"/>
      <c r="K43" s="54"/>
      <c r="L43" s="58"/>
      <c r="M43" s="61"/>
      <c r="N43" s="57"/>
      <c r="O43" s="55"/>
      <c r="P43" s="53"/>
      <c r="Q43" s="54"/>
      <c r="R43" s="57"/>
      <c r="S43" s="78"/>
      <c r="T43" s="78"/>
      <c r="U43" s="78"/>
      <c r="V43" s="78"/>
    </row>
    <row r="44" spans="1:22" s="14" customFormat="1" ht="15" customHeight="1" x14ac:dyDescent="0.25">
      <c r="A44" s="64" t="s">
        <v>42</v>
      </c>
      <c r="B44" s="64" t="s">
        <v>43</v>
      </c>
      <c r="C44" s="57" t="s">
        <v>44</v>
      </c>
      <c r="D44" s="89">
        <f>F44</f>
        <v>49303.42</v>
      </c>
      <c r="E44" s="19" t="s">
        <v>17</v>
      </c>
      <c r="F44" s="20">
        <f>SUM(F45:F48)</f>
        <v>49303.42</v>
      </c>
      <c r="G44" s="20">
        <f>SUM(G45:G48)</f>
        <v>49303.42</v>
      </c>
      <c r="H44" s="20">
        <f>SUM(H45:H48)</f>
        <v>49303.42</v>
      </c>
      <c r="I44" s="62" t="s">
        <v>75</v>
      </c>
      <c r="J44" s="62" t="s">
        <v>76</v>
      </c>
      <c r="K44" s="54" t="s">
        <v>73</v>
      </c>
      <c r="L44" s="90" t="s">
        <v>77</v>
      </c>
      <c r="M44" s="57" t="s">
        <v>57</v>
      </c>
      <c r="N44" s="57" t="s">
        <v>58</v>
      </c>
      <c r="O44" s="55" t="s">
        <v>99</v>
      </c>
      <c r="P44" s="53" t="s">
        <v>86</v>
      </c>
      <c r="Q44" s="54" t="s">
        <v>100</v>
      </c>
      <c r="R44" s="57" t="s">
        <v>125</v>
      </c>
      <c r="S44" s="76"/>
      <c r="T44" s="76"/>
      <c r="U44" s="76" t="s">
        <v>135</v>
      </c>
      <c r="V44" s="76"/>
    </row>
    <row r="45" spans="1:22" s="14" customFormat="1" ht="30" x14ac:dyDescent="0.25">
      <c r="A45" s="64"/>
      <c r="B45" s="64"/>
      <c r="C45" s="57"/>
      <c r="D45" s="89"/>
      <c r="E45" s="7" t="s">
        <v>19</v>
      </c>
      <c r="F45" s="10">
        <v>0</v>
      </c>
      <c r="G45" s="13">
        <f>H45</f>
        <v>0</v>
      </c>
      <c r="H45" s="13">
        <v>0</v>
      </c>
      <c r="I45" s="62"/>
      <c r="J45" s="62"/>
      <c r="K45" s="54"/>
      <c r="L45" s="90"/>
      <c r="M45" s="61"/>
      <c r="N45" s="57"/>
      <c r="O45" s="55"/>
      <c r="P45" s="53"/>
      <c r="Q45" s="54"/>
      <c r="R45" s="61"/>
      <c r="S45" s="77"/>
      <c r="T45" s="77"/>
      <c r="U45" s="77"/>
      <c r="V45" s="77"/>
    </row>
    <row r="46" spans="1:22" s="14" customFormat="1" ht="30" x14ac:dyDescent="0.25">
      <c r="A46" s="64"/>
      <c r="B46" s="64"/>
      <c r="C46" s="57"/>
      <c r="D46" s="89"/>
      <c r="E46" s="7" t="s">
        <v>20</v>
      </c>
      <c r="F46" s="10">
        <v>0</v>
      </c>
      <c r="G46" s="13">
        <f t="shared" ref="G46:G48" si="5">H46</f>
        <v>0</v>
      </c>
      <c r="H46" s="13">
        <v>0</v>
      </c>
      <c r="I46" s="62"/>
      <c r="J46" s="62"/>
      <c r="K46" s="54"/>
      <c r="L46" s="90"/>
      <c r="M46" s="61"/>
      <c r="N46" s="57"/>
      <c r="O46" s="55"/>
      <c r="P46" s="53"/>
      <c r="Q46" s="54"/>
      <c r="R46" s="61"/>
      <c r="S46" s="77"/>
      <c r="T46" s="77"/>
      <c r="U46" s="77"/>
      <c r="V46" s="77"/>
    </row>
    <row r="47" spans="1:22" s="14" customFormat="1" ht="45" x14ac:dyDescent="0.25">
      <c r="A47" s="64"/>
      <c r="B47" s="64"/>
      <c r="C47" s="57"/>
      <c r="D47" s="89"/>
      <c r="E47" s="7" t="s">
        <v>21</v>
      </c>
      <c r="F47" s="10">
        <v>0</v>
      </c>
      <c r="G47" s="13">
        <f t="shared" si="5"/>
        <v>0</v>
      </c>
      <c r="H47" s="13">
        <v>0</v>
      </c>
      <c r="I47" s="62"/>
      <c r="J47" s="62"/>
      <c r="K47" s="54"/>
      <c r="L47" s="90"/>
      <c r="M47" s="61"/>
      <c r="N47" s="57"/>
      <c r="O47" s="55"/>
      <c r="P47" s="53"/>
      <c r="Q47" s="54"/>
      <c r="R47" s="61"/>
      <c r="S47" s="77"/>
      <c r="T47" s="77"/>
      <c r="U47" s="77"/>
      <c r="V47" s="77"/>
    </row>
    <row r="48" spans="1:22" s="14" customFormat="1" ht="60" x14ac:dyDescent="0.25">
      <c r="A48" s="64"/>
      <c r="B48" s="64"/>
      <c r="C48" s="57"/>
      <c r="D48" s="89"/>
      <c r="E48" s="7" t="s">
        <v>24</v>
      </c>
      <c r="F48" s="12">
        <f>5314.83+43988.59</f>
        <v>49303.42</v>
      </c>
      <c r="G48" s="13">
        <f t="shared" si="5"/>
        <v>49303.42</v>
      </c>
      <c r="H48" s="13">
        <v>49303.42</v>
      </c>
      <c r="I48" s="62"/>
      <c r="J48" s="62"/>
      <c r="K48" s="54"/>
      <c r="L48" s="90"/>
      <c r="M48" s="61"/>
      <c r="N48" s="57"/>
      <c r="O48" s="55"/>
      <c r="P48" s="53"/>
      <c r="Q48" s="54"/>
      <c r="R48" s="61"/>
      <c r="S48" s="78"/>
      <c r="T48" s="78"/>
      <c r="U48" s="78"/>
      <c r="V48" s="78"/>
    </row>
    <row r="49" spans="1:22" s="14" customFormat="1" x14ac:dyDescent="0.25">
      <c r="A49" s="64" t="s">
        <v>45</v>
      </c>
      <c r="B49" s="64" t="s">
        <v>46</v>
      </c>
      <c r="C49" s="57" t="s">
        <v>44</v>
      </c>
      <c r="D49" s="89">
        <v>971639.9</v>
      </c>
      <c r="E49" s="19" t="s">
        <v>17</v>
      </c>
      <c r="F49" s="20">
        <f>SUM(F50:F53)</f>
        <v>23179.59</v>
      </c>
      <c r="G49" s="6">
        <f>SUM(G50:G53)</f>
        <v>19574.900000000001</v>
      </c>
      <c r="H49" s="6">
        <f>SUM(H50:H53)</f>
        <v>19574.900000000001</v>
      </c>
      <c r="I49" s="54" t="s">
        <v>78</v>
      </c>
      <c r="J49" s="64" t="s">
        <v>79</v>
      </c>
      <c r="K49" s="54" t="s">
        <v>80</v>
      </c>
      <c r="L49" s="58" t="s">
        <v>81</v>
      </c>
      <c r="M49" s="57" t="s">
        <v>52</v>
      </c>
      <c r="N49" s="57" t="s">
        <v>58</v>
      </c>
      <c r="O49" s="55" t="s">
        <v>101</v>
      </c>
      <c r="P49" s="53" t="s">
        <v>86</v>
      </c>
      <c r="Q49" s="54" t="s">
        <v>102</v>
      </c>
      <c r="R49" s="57" t="s">
        <v>126</v>
      </c>
      <c r="S49" s="76"/>
      <c r="T49" s="76"/>
      <c r="U49" s="88" t="s">
        <v>136</v>
      </c>
      <c r="V49" s="76"/>
    </row>
    <row r="50" spans="1:22" s="14" customFormat="1" ht="30" x14ac:dyDescent="0.25">
      <c r="A50" s="64"/>
      <c r="B50" s="64"/>
      <c r="C50" s="57"/>
      <c r="D50" s="89"/>
      <c r="E50" s="7" t="s">
        <v>19</v>
      </c>
      <c r="F50" s="10">
        <v>0</v>
      </c>
      <c r="G50" s="21">
        <f>H50</f>
        <v>0</v>
      </c>
      <c r="H50" s="21">
        <v>0</v>
      </c>
      <c r="I50" s="54"/>
      <c r="J50" s="64"/>
      <c r="K50" s="54"/>
      <c r="L50" s="58"/>
      <c r="M50" s="61"/>
      <c r="N50" s="57"/>
      <c r="O50" s="55"/>
      <c r="P50" s="53"/>
      <c r="Q50" s="54"/>
      <c r="R50" s="61"/>
      <c r="S50" s="77"/>
      <c r="T50" s="77"/>
      <c r="U50" s="77"/>
      <c r="V50" s="77"/>
    </row>
    <row r="51" spans="1:22" s="14" customFormat="1" ht="30" x14ac:dyDescent="0.25">
      <c r="A51" s="64"/>
      <c r="B51" s="64"/>
      <c r="C51" s="57"/>
      <c r="D51" s="89"/>
      <c r="E51" s="7" t="s">
        <v>20</v>
      </c>
      <c r="F51" s="10">
        <v>0</v>
      </c>
      <c r="G51" s="21">
        <f t="shared" ref="G51:G53" si="6">H51</f>
        <v>0</v>
      </c>
      <c r="H51" s="21">
        <v>0</v>
      </c>
      <c r="I51" s="54"/>
      <c r="J51" s="64"/>
      <c r="K51" s="54"/>
      <c r="L51" s="58"/>
      <c r="M51" s="61"/>
      <c r="N51" s="57"/>
      <c r="O51" s="55"/>
      <c r="P51" s="53"/>
      <c r="Q51" s="54"/>
      <c r="R51" s="61"/>
      <c r="S51" s="77"/>
      <c r="T51" s="77"/>
      <c r="U51" s="77"/>
      <c r="V51" s="77"/>
    </row>
    <row r="52" spans="1:22" s="14" customFormat="1" ht="45" x14ac:dyDescent="0.25">
      <c r="A52" s="64"/>
      <c r="B52" s="64"/>
      <c r="C52" s="57"/>
      <c r="D52" s="89"/>
      <c r="E52" s="7" t="s">
        <v>21</v>
      </c>
      <c r="F52" s="10">
        <f>22.79+554.18</f>
        <v>576.96999999999991</v>
      </c>
      <c r="G52" s="21">
        <f t="shared" si="6"/>
        <v>0</v>
      </c>
      <c r="H52" s="21">
        <v>0</v>
      </c>
      <c r="I52" s="54"/>
      <c r="J52" s="64"/>
      <c r="K52" s="54"/>
      <c r="L52" s="58"/>
      <c r="M52" s="61"/>
      <c r="N52" s="57"/>
      <c r="O52" s="55"/>
      <c r="P52" s="53"/>
      <c r="Q52" s="54"/>
      <c r="R52" s="61"/>
      <c r="S52" s="77"/>
      <c r="T52" s="77"/>
      <c r="U52" s="77"/>
      <c r="V52" s="77"/>
    </row>
    <row r="53" spans="1:22" s="14" customFormat="1" ht="60" x14ac:dyDescent="0.25">
      <c r="A53" s="64"/>
      <c r="B53" s="64"/>
      <c r="C53" s="57"/>
      <c r="D53" s="89"/>
      <c r="E53" s="7" t="s">
        <v>24</v>
      </c>
      <c r="F53" s="12">
        <v>22602.62</v>
      </c>
      <c r="G53" s="21">
        <f t="shared" si="6"/>
        <v>19574.900000000001</v>
      </c>
      <c r="H53" s="21">
        <f>19555.52+19.38</f>
        <v>19574.900000000001</v>
      </c>
      <c r="I53" s="54"/>
      <c r="J53" s="64"/>
      <c r="K53" s="54"/>
      <c r="L53" s="58"/>
      <c r="M53" s="61"/>
      <c r="N53" s="57"/>
      <c r="O53" s="55"/>
      <c r="P53" s="53"/>
      <c r="Q53" s="54"/>
      <c r="R53" s="61"/>
      <c r="S53" s="78"/>
      <c r="T53" s="78"/>
      <c r="U53" s="78"/>
      <c r="V53" s="78"/>
    </row>
    <row r="54" spans="1:22" s="14" customFormat="1" ht="15" customHeight="1" x14ac:dyDescent="0.25">
      <c r="A54" s="64" t="s">
        <v>49</v>
      </c>
      <c r="B54" s="64" t="s">
        <v>50</v>
      </c>
      <c r="C54" s="57" t="s">
        <v>44</v>
      </c>
      <c r="D54" s="89">
        <v>82391.95</v>
      </c>
      <c r="E54" s="19" t="s">
        <v>17</v>
      </c>
      <c r="F54" s="20">
        <f>SUM(F55:F58)</f>
        <v>82628.83</v>
      </c>
      <c r="G54" s="24">
        <f>SUM(G55:G58)</f>
        <v>82391.960000000006</v>
      </c>
      <c r="H54" s="24">
        <f>SUM(H55:H58)</f>
        <v>82391.960000000006</v>
      </c>
      <c r="I54" s="54" t="s">
        <v>82</v>
      </c>
      <c r="J54" s="64" t="s">
        <v>83</v>
      </c>
      <c r="K54" s="54" t="s">
        <v>73</v>
      </c>
      <c r="L54" s="58" t="s">
        <v>84</v>
      </c>
      <c r="M54" s="57" t="s">
        <v>52</v>
      </c>
      <c r="N54" s="57" t="s">
        <v>58</v>
      </c>
      <c r="O54" s="55" t="s">
        <v>103</v>
      </c>
      <c r="P54" s="53" t="s">
        <v>86</v>
      </c>
      <c r="Q54" s="58" t="s">
        <v>104</v>
      </c>
      <c r="R54" s="57" t="s">
        <v>127</v>
      </c>
      <c r="S54" s="76"/>
      <c r="T54" s="76"/>
      <c r="U54" s="88" t="s">
        <v>137</v>
      </c>
      <c r="V54" s="76"/>
    </row>
    <row r="55" spans="1:22" s="14" customFormat="1" ht="30" x14ac:dyDescent="0.25">
      <c r="A55" s="64"/>
      <c r="B55" s="64"/>
      <c r="C55" s="57"/>
      <c r="D55" s="89"/>
      <c r="E55" s="7" t="s">
        <v>19</v>
      </c>
      <c r="F55" s="10">
        <v>0</v>
      </c>
      <c r="G55" s="21">
        <f>H55</f>
        <v>0</v>
      </c>
      <c r="H55" s="21">
        <v>0</v>
      </c>
      <c r="I55" s="54"/>
      <c r="J55" s="64"/>
      <c r="K55" s="54"/>
      <c r="L55" s="58"/>
      <c r="M55" s="61"/>
      <c r="N55" s="57"/>
      <c r="O55" s="55"/>
      <c r="P55" s="53"/>
      <c r="Q55" s="58"/>
      <c r="R55" s="61"/>
      <c r="S55" s="77"/>
      <c r="T55" s="77"/>
      <c r="U55" s="77"/>
      <c r="V55" s="77"/>
    </row>
    <row r="56" spans="1:22" s="14" customFormat="1" ht="30" x14ac:dyDescent="0.25">
      <c r="A56" s="64"/>
      <c r="B56" s="64"/>
      <c r="C56" s="57"/>
      <c r="D56" s="89"/>
      <c r="E56" s="7" t="s">
        <v>20</v>
      </c>
      <c r="F56" s="10">
        <v>76576.800000000003</v>
      </c>
      <c r="G56" s="21">
        <f t="shared" ref="G56:G58" si="7">H56</f>
        <v>76351.850000000006</v>
      </c>
      <c r="H56" s="21">
        <v>76351.850000000006</v>
      </c>
      <c r="I56" s="54"/>
      <c r="J56" s="64"/>
      <c r="K56" s="54"/>
      <c r="L56" s="58"/>
      <c r="M56" s="61"/>
      <c r="N56" s="57"/>
      <c r="O56" s="55"/>
      <c r="P56" s="53"/>
      <c r="Q56" s="58"/>
      <c r="R56" s="61"/>
      <c r="S56" s="77"/>
      <c r="T56" s="77"/>
      <c r="U56" s="77"/>
      <c r="V56" s="77"/>
    </row>
    <row r="57" spans="1:22" s="14" customFormat="1" ht="45" x14ac:dyDescent="0.25">
      <c r="A57" s="64"/>
      <c r="B57" s="64"/>
      <c r="C57" s="57"/>
      <c r="D57" s="89"/>
      <c r="E57" s="7" t="s">
        <v>21</v>
      </c>
      <c r="F57" s="10">
        <f>1947.33+4104.7</f>
        <v>6052.03</v>
      </c>
      <c r="G57" s="21">
        <f t="shared" si="7"/>
        <v>6040.1100000000006</v>
      </c>
      <c r="H57" s="21">
        <f>4018.52+74.26+1947.33</f>
        <v>6040.1100000000006</v>
      </c>
      <c r="I57" s="54"/>
      <c r="J57" s="64"/>
      <c r="K57" s="54"/>
      <c r="L57" s="58"/>
      <c r="M57" s="61"/>
      <c r="N57" s="57"/>
      <c r="O57" s="55"/>
      <c r="P57" s="53"/>
      <c r="Q57" s="58"/>
      <c r="R57" s="61"/>
      <c r="S57" s="77"/>
      <c r="T57" s="77"/>
      <c r="U57" s="77"/>
      <c r="V57" s="77"/>
    </row>
    <row r="58" spans="1:22" s="14" customFormat="1" ht="60" x14ac:dyDescent="0.25">
      <c r="A58" s="64"/>
      <c r="B58" s="64"/>
      <c r="C58" s="57"/>
      <c r="D58" s="89"/>
      <c r="E58" s="7" t="s">
        <v>24</v>
      </c>
      <c r="F58" s="12">
        <v>0</v>
      </c>
      <c r="G58" s="21">
        <f t="shared" si="7"/>
        <v>0</v>
      </c>
      <c r="H58" s="21">
        <v>0</v>
      </c>
      <c r="I58" s="54"/>
      <c r="J58" s="64"/>
      <c r="K58" s="54"/>
      <c r="L58" s="58"/>
      <c r="M58" s="61"/>
      <c r="N58" s="57"/>
      <c r="O58" s="55"/>
      <c r="P58" s="53"/>
      <c r="Q58" s="58"/>
      <c r="R58" s="61"/>
      <c r="S58" s="78"/>
      <c r="T58" s="78"/>
      <c r="U58" s="78"/>
      <c r="V58" s="78"/>
    </row>
    <row r="59" spans="1:22" s="14" customFormat="1" ht="15" customHeight="1" x14ac:dyDescent="0.25">
      <c r="A59" s="64" t="s">
        <v>105</v>
      </c>
      <c r="B59" s="64" t="s">
        <v>106</v>
      </c>
      <c r="C59" s="57" t="s">
        <v>107</v>
      </c>
      <c r="D59" s="89">
        <f>64759.14+1586.22</f>
        <v>66345.36</v>
      </c>
      <c r="E59" s="19" t="s">
        <v>17</v>
      </c>
      <c r="F59" s="20">
        <f>SUM(F60:F63)</f>
        <v>1548.22</v>
      </c>
      <c r="G59" s="6">
        <f>SUM(G60:G63)</f>
        <v>0</v>
      </c>
      <c r="H59" s="6">
        <f>SUM(H60:H63)</f>
        <v>1548.22</v>
      </c>
      <c r="I59" s="64" t="s">
        <v>63</v>
      </c>
      <c r="J59" s="64" t="s">
        <v>70</v>
      </c>
      <c r="K59" s="64" t="s">
        <v>108</v>
      </c>
      <c r="L59" s="54" t="s">
        <v>61</v>
      </c>
      <c r="M59" s="57" t="s">
        <v>57</v>
      </c>
      <c r="N59" s="57" t="s">
        <v>58</v>
      </c>
      <c r="O59" s="55" t="s">
        <v>109</v>
      </c>
      <c r="P59" s="53" t="s">
        <v>86</v>
      </c>
      <c r="Q59" s="54" t="s">
        <v>110</v>
      </c>
      <c r="R59" s="61" t="s">
        <v>111</v>
      </c>
      <c r="S59" s="76">
        <v>5</v>
      </c>
      <c r="T59" s="76"/>
      <c r="U59" s="88" t="s">
        <v>128</v>
      </c>
      <c r="V59" s="76"/>
    </row>
    <row r="60" spans="1:22" s="14" customFormat="1" ht="30" x14ac:dyDescent="0.25">
      <c r="A60" s="64"/>
      <c r="B60" s="64"/>
      <c r="C60" s="57"/>
      <c r="D60" s="89"/>
      <c r="E60" s="26" t="s">
        <v>19</v>
      </c>
      <c r="F60" s="13">
        <v>0</v>
      </c>
      <c r="G60" s="21">
        <v>0</v>
      </c>
      <c r="H60" s="21">
        <v>0</v>
      </c>
      <c r="I60" s="64"/>
      <c r="J60" s="64"/>
      <c r="K60" s="64"/>
      <c r="L60" s="54"/>
      <c r="M60" s="61"/>
      <c r="N60" s="57"/>
      <c r="O60" s="55"/>
      <c r="P60" s="53"/>
      <c r="Q60" s="54"/>
      <c r="R60" s="61"/>
      <c r="S60" s="77"/>
      <c r="T60" s="77"/>
      <c r="U60" s="77"/>
      <c r="V60" s="77"/>
    </row>
    <row r="61" spans="1:22" s="14" customFormat="1" ht="30" x14ac:dyDescent="0.25">
      <c r="A61" s="64"/>
      <c r="B61" s="64"/>
      <c r="C61" s="57"/>
      <c r="D61" s="89"/>
      <c r="E61" s="26" t="s">
        <v>20</v>
      </c>
      <c r="F61" s="13">
        <v>0</v>
      </c>
      <c r="G61" s="21">
        <v>0</v>
      </c>
      <c r="H61" s="21">
        <v>0</v>
      </c>
      <c r="I61" s="64"/>
      <c r="J61" s="64"/>
      <c r="K61" s="64"/>
      <c r="L61" s="54"/>
      <c r="M61" s="61"/>
      <c r="N61" s="57"/>
      <c r="O61" s="55"/>
      <c r="P61" s="53"/>
      <c r="Q61" s="54"/>
      <c r="R61" s="61"/>
      <c r="S61" s="77"/>
      <c r="T61" s="77"/>
      <c r="U61" s="77"/>
      <c r="V61" s="77"/>
    </row>
    <row r="62" spans="1:22" s="14" customFormat="1" ht="45" x14ac:dyDescent="0.25">
      <c r="A62" s="64"/>
      <c r="B62" s="64"/>
      <c r="C62" s="57"/>
      <c r="D62" s="89"/>
      <c r="E62" s="26" t="s">
        <v>21</v>
      </c>
      <c r="F62" s="21">
        <v>1548.22</v>
      </c>
      <c r="G62" s="21">
        <v>0</v>
      </c>
      <c r="H62" s="21">
        <v>1548.22</v>
      </c>
      <c r="I62" s="64"/>
      <c r="J62" s="64"/>
      <c r="K62" s="64"/>
      <c r="L62" s="54"/>
      <c r="M62" s="61"/>
      <c r="N62" s="57"/>
      <c r="O62" s="55"/>
      <c r="P62" s="53"/>
      <c r="Q62" s="54"/>
      <c r="R62" s="61"/>
      <c r="S62" s="77"/>
      <c r="T62" s="77"/>
      <c r="U62" s="77"/>
      <c r="V62" s="77"/>
    </row>
    <row r="63" spans="1:22" s="14" customFormat="1" ht="60" x14ac:dyDescent="0.25">
      <c r="A63" s="64"/>
      <c r="B63" s="64"/>
      <c r="C63" s="57"/>
      <c r="D63" s="89"/>
      <c r="E63" s="26" t="s">
        <v>24</v>
      </c>
      <c r="F63" s="15">
        <v>0</v>
      </c>
      <c r="G63" s="21">
        <v>0</v>
      </c>
      <c r="H63" s="21">
        <v>0</v>
      </c>
      <c r="I63" s="64"/>
      <c r="J63" s="64"/>
      <c r="K63" s="64"/>
      <c r="L63" s="54"/>
      <c r="M63" s="61"/>
      <c r="N63" s="57"/>
      <c r="O63" s="55"/>
      <c r="P63" s="53"/>
      <c r="Q63" s="54"/>
      <c r="R63" s="61"/>
      <c r="S63" s="78"/>
      <c r="T63" s="78"/>
      <c r="U63" s="78"/>
      <c r="V63" s="78"/>
    </row>
    <row r="64" spans="1:22" s="14" customFormat="1" x14ac:dyDescent="0.25">
      <c r="A64" s="64" t="s">
        <v>112</v>
      </c>
      <c r="B64" s="64" t="s">
        <v>113</v>
      </c>
      <c r="C64" s="57" t="s">
        <v>114</v>
      </c>
      <c r="D64" s="89">
        <f>285351.54+6400</f>
        <v>291751.53999999998</v>
      </c>
      <c r="E64" s="19" t="s">
        <v>17</v>
      </c>
      <c r="F64" s="20">
        <f>SUM(F65:F68)</f>
        <v>6400</v>
      </c>
      <c r="G64" s="6">
        <f>SUM(G65:G68)</f>
        <v>6400</v>
      </c>
      <c r="H64" s="6">
        <f>SUM(H65:H68)</f>
        <v>6400</v>
      </c>
      <c r="I64" s="62" t="s">
        <v>63</v>
      </c>
      <c r="J64" s="62" t="s">
        <v>115</v>
      </c>
      <c r="K64" s="54" t="s">
        <v>61</v>
      </c>
      <c r="L64" s="54" t="s">
        <v>116</v>
      </c>
      <c r="M64" s="57" t="s">
        <v>52</v>
      </c>
      <c r="N64" s="57" t="s">
        <v>58</v>
      </c>
      <c r="O64" s="55" t="s">
        <v>97</v>
      </c>
      <c r="P64" s="53" t="s">
        <v>86</v>
      </c>
      <c r="Q64" s="54" t="s">
        <v>117</v>
      </c>
      <c r="R64" s="61" t="s">
        <v>111</v>
      </c>
      <c r="S64" s="76"/>
      <c r="T64" s="76"/>
      <c r="U64" s="76" t="s">
        <v>138</v>
      </c>
      <c r="V64" s="76"/>
    </row>
    <row r="65" spans="1:22" s="14" customFormat="1" ht="30" x14ac:dyDescent="0.25">
      <c r="A65" s="64"/>
      <c r="B65" s="64"/>
      <c r="C65" s="57"/>
      <c r="D65" s="89"/>
      <c r="E65" s="26" t="s">
        <v>19</v>
      </c>
      <c r="F65" s="13">
        <v>0</v>
      </c>
      <c r="G65" s="21">
        <v>0</v>
      </c>
      <c r="H65" s="21">
        <v>0</v>
      </c>
      <c r="I65" s="62"/>
      <c r="J65" s="62"/>
      <c r="K65" s="54"/>
      <c r="L65" s="54"/>
      <c r="M65" s="61"/>
      <c r="N65" s="57"/>
      <c r="O65" s="55"/>
      <c r="P65" s="53"/>
      <c r="Q65" s="54"/>
      <c r="R65" s="61"/>
      <c r="S65" s="77"/>
      <c r="T65" s="77"/>
      <c r="U65" s="77"/>
      <c r="V65" s="77"/>
    </row>
    <row r="66" spans="1:22" s="14" customFormat="1" ht="30" x14ac:dyDescent="0.25">
      <c r="A66" s="64"/>
      <c r="B66" s="64"/>
      <c r="C66" s="57"/>
      <c r="D66" s="89"/>
      <c r="E66" s="26" t="s">
        <v>20</v>
      </c>
      <c r="F66" s="13">
        <v>0</v>
      </c>
      <c r="G66" s="21">
        <v>0</v>
      </c>
      <c r="H66" s="21">
        <v>0</v>
      </c>
      <c r="I66" s="62"/>
      <c r="J66" s="62"/>
      <c r="K66" s="54"/>
      <c r="L66" s="54"/>
      <c r="M66" s="61"/>
      <c r="N66" s="57"/>
      <c r="O66" s="55"/>
      <c r="P66" s="53"/>
      <c r="Q66" s="54"/>
      <c r="R66" s="61"/>
      <c r="S66" s="77"/>
      <c r="T66" s="77"/>
      <c r="U66" s="77"/>
      <c r="V66" s="77"/>
    </row>
    <row r="67" spans="1:22" s="14" customFormat="1" ht="45" x14ac:dyDescent="0.25">
      <c r="A67" s="64"/>
      <c r="B67" s="64"/>
      <c r="C67" s="57"/>
      <c r="D67" s="89"/>
      <c r="E67" s="26" t="s">
        <v>21</v>
      </c>
      <c r="F67" s="13">
        <v>0</v>
      </c>
      <c r="G67" s="21">
        <v>0</v>
      </c>
      <c r="H67" s="21">
        <v>0</v>
      </c>
      <c r="I67" s="62"/>
      <c r="J67" s="62"/>
      <c r="K67" s="54"/>
      <c r="L67" s="54"/>
      <c r="M67" s="61"/>
      <c r="N67" s="57"/>
      <c r="O67" s="55"/>
      <c r="P67" s="53"/>
      <c r="Q67" s="54"/>
      <c r="R67" s="61"/>
      <c r="S67" s="77"/>
      <c r="T67" s="77"/>
      <c r="U67" s="77"/>
      <c r="V67" s="77"/>
    </row>
    <row r="68" spans="1:22" s="14" customFormat="1" ht="60" x14ac:dyDescent="0.25">
      <c r="A68" s="64"/>
      <c r="B68" s="64"/>
      <c r="C68" s="57"/>
      <c r="D68" s="89"/>
      <c r="E68" s="26" t="s">
        <v>24</v>
      </c>
      <c r="F68" s="15">
        <v>6400</v>
      </c>
      <c r="G68" s="21">
        <f>H68</f>
        <v>6400</v>
      </c>
      <c r="H68" s="21">
        <v>6400</v>
      </c>
      <c r="I68" s="62"/>
      <c r="J68" s="62"/>
      <c r="K68" s="54"/>
      <c r="L68" s="54"/>
      <c r="M68" s="61"/>
      <c r="N68" s="57"/>
      <c r="O68" s="55"/>
      <c r="P68" s="53"/>
      <c r="Q68" s="54"/>
      <c r="R68" s="61"/>
      <c r="S68" s="78"/>
      <c r="T68" s="78"/>
      <c r="U68" s="78"/>
      <c r="V68" s="78"/>
    </row>
    <row r="71" spans="1:22" x14ac:dyDescent="0.25">
      <c r="A71" s="8"/>
      <c r="B71" s="8" t="s">
        <v>141</v>
      </c>
      <c r="C71" s="8"/>
      <c r="D71" s="8"/>
      <c r="E71" s="8"/>
      <c r="F71" s="8"/>
      <c r="G71" s="8" t="s">
        <v>142</v>
      </c>
    </row>
    <row r="72" spans="1:22" x14ac:dyDescent="0.25">
      <c r="A72" s="8"/>
      <c r="B72" s="8"/>
      <c r="C72" s="8"/>
      <c r="D72" s="8"/>
      <c r="E72" s="8"/>
      <c r="F72" s="8"/>
      <c r="G72" s="8"/>
    </row>
    <row r="73" spans="1:22" x14ac:dyDescent="0.25">
      <c r="A73" s="8"/>
      <c r="B73" s="8"/>
      <c r="C73" s="8"/>
      <c r="D73" s="8"/>
      <c r="E73" s="8"/>
      <c r="F73" s="8"/>
      <c r="G73" s="8"/>
    </row>
    <row r="74" spans="1:22" x14ac:dyDescent="0.25">
      <c r="A74" s="8"/>
      <c r="B74" s="8"/>
      <c r="C74" s="8"/>
      <c r="D74" s="8"/>
      <c r="E74" s="8"/>
      <c r="F74" s="8"/>
      <c r="G74" s="8"/>
    </row>
    <row r="75" spans="1:22" x14ac:dyDescent="0.25">
      <c r="A75" s="8"/>
      <c r="B75" s="8"/>
      <c r="C75" s="8"/>
      <c r="D75" s="8"/>
      <c r="E75" s="8"/>
      <c r="F75" s="8"/>
      <c r="G75" s="8"/>
    </row>
    <row r="76" spans="1:22" x14ac:dyDescent="0.25">
      <c r="A76" s="8" t="s">
        <v>143</v>
      </c>
      <c r="B76" s="8"/>
      <c r="C76" s="8"/>
      <c r="D76" s="8"/>
      <c r="E76" s="8"/>
      <c r="F76" s="8"/>
      <c r="G76" s="8"/>
    </row>
    <row r="77" spans="1:22" x14ac:dyDescent="0.25">
      <c r="A77" s="8" t="s">
        <v>144</v>
      </c>
      <c r="B77" s="8"/>
      <c r="C77" s="8"/>
      <c r="D77" s="8"/>
      <c r="E77" s="8"/>
      <c r="F77" s="8"/>
      <c r="G77" s="8"/>
    </row>
  </sheetData>
  <mergeCells count="236">
    <mergeCell ref="A2:R2"/>
    <mergeCell ref="A3:R3"/>
    <mergeCell ref="A5:A6"/>
    <mergeCell ref="B5:B6"/>
    <mergeCell ref="C5:C6"/>
    <mergeCell ref="D5:D6"/>
    <mergeCell ref="E5:E6"/>
    <mergeCell ref="F5:F6"/>
    <mergeCell ref="G5:H5"/>
    <mergeCell ref="I5:J5"/>
    <mergeCell ref="R5:R6"/>
    <mergeCell ref="S5:U5"/>
    <mergeCell ref="V5:V6"/>
    <mergeCell ref="A8:V8"/>
    <mergeCell ref="A9:A13"/>
    <mergeCell ref="B9:B13"/>
    <mergeCell ref="C9:C13"/>
    <mergeCell ref="D9:D13"/>
    <mergeCell ref="I9:I13"/>
    <mergeCell ref="J9:J13"/>
    <mergeCell ref="K5:L5"/>
    <mergeCell ref="M5:M6"/>
    <mergeCell ref="N5:N6"/>
    <mergeCell ref="O5:O6"/>
    <mergeCell ref="P5:P6"/>
    <mergeCell ref="Q5:Q6"/>
    <mergeCell ref="T9:T13"/>
    <mergeCell ref="U9:U13"/>
    <mergeCell ref="V9:V13"/>
    <mergeCell ref="K9:K13"/>
    <mergeCell ref="L9:L13"/>
    <mergeCell ref="M9:M13"/>
    <mergeCell ref="N9:N13"/>
    <mergeCell ref="O9:O13"/>
    <mergeCell ref="P9:P13"/>
    <mergeCell ref="A14:A18"/>
    <mergeCell ref="B14:B18"/>
    <mergeCell ref="C14:C18"/>
    <mergeCell ref="D14:D18"/>
    <mergeCell ref="I14:I18"/>
    <mergeCell ref="J14:J18"/>
    <mergeCell ref="Q9:Q13"/>
    <mergeCell ref="R9:R13"/>
    <mergeCell ref="S9:S13"/>
    <mergeCell ref="Q14:Q18"/>
    <mergeCell ref="R14:R18"/>
    <mergeCell ref="S14:S18"/>
    <mergeCell ref="T14:T18"/>
    <mergeCell ref="U14:U18"/>
    <mergeCell ref="V14:V18"/>
    <mergeCell ref="K14:K18"/>
    <mergeCell ref="L14:L18"/>
    <mergeCell ref="M14:M18"/>
    <mergeCell ref="N14:N18"/>
    <mergeCell ref="O14:O18"/>
    <mergeCell ref="P14:P18"/>
    <mergeCell ref="T19:T23"/>
    <mergeCell ref="U19:U23"/>
    <mergeCell ref="V19:V23"/>
    <mergeCell ref="K19:K23"/>
    <mergeCell ref="L19:L23"/>
    <mergeCell ref="M19:M23"/>
    <mergeCell ref="N19:N23"/>
    <mergeCell ref="O19:O23"/>
    <mergeCell ref="P19:P23"/>
    <mergeCell ref="A24:A28"/>
    <mergeCell ref="B24:B28"/>
    <mergeCell ref="C24:C28"/>
    <mergeCell ref="D24:D28"/>
    <mergeCell ref="I24:I28"/>
    <mergeCell ref="J24:J28"/>
    <mergeCell ref="Q19:Q23"/>
    <mergeCell ref="R19:R23"/>
    <mergeCell ref="S19:S23"/>
    <mergeCell ref="A19:A23"/>
    <mergeCell ref="B19:B23"/>
    <mergeCell ref="C19:C23"/>
    <mergeCell ref="D19:D23"/>
    <mergeCell ref="I19:I23"/>
    <mergeCell ref="J19:J23"/>
    <mergeCell ref="Q24:Q28"/>
    <mergeCell ref="R24:R28"/>
    <mergeCell ref="S24:S28"/>
    <mergeCell ref="T24:T28"/>
    <mergeCell ref="U24:U28"/>
    <mergeCell ref="V24:V28"/>
    <mergeCell ref="K24:K28"/>
    <mergeCell ref="L24:L28"/>
    <mergeCell ref="M24:M28"/>
    <mergeCell ref="N24:N28"/>
    <mergeCell ref="O24:O28"/>
    <mergeCell ref="P24:P28"/>
    <mergeCell ref="T29:T33"/>
    <mergeCell ref="U29:U33"/>
    <mergeCell ref="V29:V33"/>
    <mergeCell ref="K29:K33"/>
    <mergeCell ref="L29:L33"/>
    <mergeCell ref="M29:M33"/>
    <mergeCell ref="N29:N33"/>
    <mergeCell ref="O29:O33"/>
    <mergeCell ref="P29:P33"/>
    <mergeCell ref="A34:A38"/>
    <mergeCell ref="B34:B38"/>
    <mergeCell ref="C34:C38"/>
    <mergeCell ref="D34:D38"/>
    <mergeCell ref="I34:I38"/>
    <mergeCell ref="J34:J38"/>
    <mergeCell ref="Q29:Q33"/>
    <mergeCell ref="R29:R33"/>
    <mergeCell ref="S29:S33"/>
    <mergeCell ref="A29:A33"/>
    <mergeCell ref="B29:B33"/>
    <mergeCell ref="C29:C33"/>
    <mergeCell ref="D29:D33"/>
    <mergeCell ref="I29:I33"/>
    <mergeCell ref="J29:J33"/>
    <mergeCell ref="Q34:Q38"/>
    <mergeCell ref="R34:R38"/>
    <mergeCell ref="S34:S38"/>
    <mergeCell ref="T34:T38"/>
    <mergeCell ref="U34:U38"/>
    <mergeCell ref="V34:V38"/>
    <mergeCell ref="K34:K38"/>
    <mergeCell ref="L34:L38"/>
    <mergeCell ref="M34:M38"/>
    <mergeCell ref="N34:N38"/>
    <mergeCell ref="O34:O38"/>
    <mergeCell ref="P34:P38"/>
    <mergeCell ref="T39:T43"/>
    <mergeCell ref="U39:U43"/>
    <mergeCell ref="V39:V43"/>
    <mergeCell ref="K39:K43"/>
    <mergeCell ref="L39:L43"/>
    <mergeCell ref="M39:M43"/>
    <mergeCell ref="N39:N43"/>
    <mergeCell ref="O39:O43"/>
    <mergeCell ref="P39:P43"/>
    <mergeCell ref="A44:A48"/>
    <mergeCell ref="B44:B48"/>
    <mergeCell ref="C44:C48"/>
    <mergeCell ref="D44:D48"/>
    <mergeCell ref="I44:I48"/>
    <mergeCell ref="J44:J48"/>
    <mergeCell ref="Q39:Q43"/>
    <mergeCell ref="R39:R43"/>
    <mergeCell ref="S39:S43"/>
    <mergeCell ref="A39:A43"/>
    <mergeCell ref="B39:B43"/>
    <mergeCell ref="C39:C43"/>
    <mergeCell ref="D39:D43"/>
    <mergeCell ref="I39:I43"/>
    <mergeCell ref="J39:J43"/>
    <mergeCell ref="Q44:Q48"/>
    <mergeCell ref="R44:R48"/>
    <mergeCell ref="S44:S48"/>
    <mergeCell ref="T44:T48"/>
    <mergeCell ref="U44:U48"/>
    <mergeCell ref="V44:V48"/>
    <mergeCell ref="K44:K48"/>
    <mergeCell ref="L44:L48"/>
    <mergeCell ref="M44:M48"/>
    <mergeCell ref="N44:N48"/>
    <mergeCell ref="O44:O48"/>
    <mergeCell ref="P44:P48"/>
    <mergeCell ref="T49:T53"/>
    <mergeCell ref="U49:U53"/>
    <mergeCell ref="V49:V53"/>
    <mergeCell ref="K49:K53"/>
    <mergeCell ref="L49:L53"/>
    <mergeCell ref="M49:M53"/>
    <mergeCell ref="N49:N53"/>
    <mergeCell ref="O49:O53"/>
    <mergeCell ref="P49:P53"/>
    <mergeCell ref="A54:A58"/>
    <mergeCell ref="B54:B58"/>
    <mergeCell ref="C54:C58"/>
    <mergeCell ref="D54:D58"/>
    <mergeCell ref="I54:I58"/>
    <mergeCell ref="J54:J58"/>
    <mergeCell ref="Q49:Q53"/>
    <mergeCell ref="R49:R53"/>
    <mergeCell ref="S49:S53"/>
    <mergeCell ref="A49:A53"/>
    <mergeCell ref="B49:B53"/>
    <mergeCell ref="C49:C53"/>
    <mergeCell ref="D49:D53"/>
    <mergeCell ref="I49:I53"/>
    <mergeCell ref="J49:J53"/>
    <mergeCell ref="Q54:Q58"/>
    <mergeCell ref="R54:R58"/>
    <mergeCell ref="S54:S58"/>
    <mergeCell ref="T54:T58"/>
    <mergeCell ref="U54:U58"/>
    <mergeCell ref="V54:V58"/>
    <mergeCell ref="K54:K58"/>
    <mergeCell ref="L54:L58"/>
    <mergeCell ref="M54:M58"/>
    <mergeCell ref="N54:N58"/>
    <mergeCell ref="O54:O58"/>
    <mergeCell ref="P54:P58"/>
    <mergeCell ref="T59:T63"/>
    <mergeCell ref="U59:U63"/>
    <mergeCell ref="V59:V63"/>
    <mergeCell ref="K59:K63"/>
    <mergeCell ref="L59:L63"/>
    <mergeCell ref="M59:M63"/>
    <mergeCell ref="N59:N63"/>
    <mergeCell ref="O59:O63"/>
    <mergeCell ref="P59:P63"/>
    <mergeCell ref="A64:A68"/>
    <mergeCell ref="B64:B68"/>
    <mergeCell ref="C64:C68"/>
    <mergeCell ref="D64:D68"/>
    <mergeCell ref="I64:I68"/>
    <mergeCell ref="J64:J68"/>
    <mergeCell ref="Q59:Q63"/>
    <mergeCell ref="R59:R63"/>
    <mergeCell ref="S59:S63"/>
    <mergeCell ref="A59:A63"/>
    <mergeCell ref="B59:B63"/>
    <mergeCell ref="C59:C63"/>
    <mergeCell ref="D59:D63"/>
    <mergeCell ref="I59:I63"/>
    <mergeCell ref="J59:J63"/>
    <mergeCell ref="Q64:Q68"/>
    <mergeCell ref="R64:R68"/>
    <mergeCell ref="S64:S68"/>
    <mergeCell ref="T64:T68"/>
    <mergeCell ref="U64:U68"/>
    <mergeCell ref="V64:V68"/>
    <mergeCell ref="K64:K68"/>
    <mergeCell ref="L64:L68"/>
    <mergeCell ref="M64:M68"/>
    <mergeCell ref="N64:N68"/>
    <mergeCell ref="O64:O68"/>
    <mergeCell ref="P64:P6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Лист1</vt:lpstr>
      <vt:lpstr>отчет!Заголовки_для_печати</vt:lpstr>
      <vt:lpstr>отчет!Область_печати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2026-02-16T06:14:26Z</dcterms:modified>
</cp:coreProperties>
</file>