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34320" windowHeight="16350"/>
  </bookViews>
  <sheets>
    <sheet name="план 2025 уточн" sheetId="2" r:id="rId1"/>
  </sheets>
  <definedNames>
    <definedName name="_xlnm.Print_Titles" localSheetId="0">'план 2025 уточн'!$2:$4</definedName>
    <definedName name="_xlnm.Print_Area" localSheetId="0">'план 2025 уточн'!$A$1:$O$45</definedName>
  </definedNames>
  <calcPr calcId="162913"/>
</workbook>
</file>

<file path=xl/calcChain.xml><?xml version="1.0" encoding="utf-8"?>
<calcChain xmlns="http://schemas.openxmlformats.org/spreadsheetml/2006/main">
  <c r="F24" i="2" l="1"/>
  <c r="D26" i="2" l="1"/>
  <c r="F45" i="2"/>
  <c r="F41" i="2"/>
  <c r="D41" i="2" s="1"/>
  <c r="F40" i="2"/>
  <c r="F39" i="2"/>
  <c r="F36" i="2"/>
  <c r="D36" i="2" s="1"/>
  <c r="F34" i="2"/>
  <c r="F31" i="2"/>
  <c r="F30" i="2"/>
  <c r="F26" i="2" s="1"/>
  <c r="F21" i="2"/>
  <c r="F20" i="2"/>
  <c r="F19" i="2"/>
  <c r="F16" i="2" s="1"/>
  <c r="F14" i="2"/>
  <c r="F13" i="2"/>
  <c r="F11" i="2" l="1"/>
  <c r="F10" i="2"/>
  <c r="F9" i="2"/>
  <c r="F8" i="2"/>
  <c r="F7" i="2"/>
  <c r="F6" i="2" l="1"/>
</calcChain>
</file>

<file path=xl/sharedStrings.xml><?xml version="1.0" encoding="utf-8"?>
<sst xmlns="http://schemas.openxmlformats.org/spreadsheetml/2006/main" count="154" uniqueCount="92">
  <si>
    <t>Название проекта</t>
  </si>
  <si>
    <t>Краткое описание проекта</t>
  </si>
  <si>
    <t>Вид деятельности</t>
  </si>
  <si>
    <t>Инвестиционная емкость проекта, тыс. рублей</t>
  </si>
  <si>
    <t>Источники финансирования</t>
  </si>
  <si>
    <t>Объем оказанной государственной поддержки</t>
  </si>
  <si>
    <t>Срок реализации проекта</t>
  </si>
  <si>
    <t>Текущее состояние проекта</t>
  </si>
  <si>
    <t>Вид работ</t>
  </si>
  <si>
    <t>Фактический адрес</t>
  </si>
  <si>
    <t>Контактная информация</t>
  </si>
  <si>
    <t>Ответственный за реализацию проекта</t>
  </si>
  <si>
    <t>Координаты</t>
  </si>
  <si>
    <t>Год окончания</t>
  </si>
  <si>
    <t>Стадия проекта</t>
  </si>
  <si>
    <t>Описание</t>
  </si>
  <si>
    <t>всего</t>
  </si>
  <si>
    <t>Федеральный бюджет</t>
  </si>
  <si>
    <t>Бюджет ХМАО-Югры</t>
  </si>
  <si>
    <t>Бюджет города Когалыма</t>
  </si>
  <si>
    <t>Год 
начала</t>
  </si>
  <si>
    <r>
      <t xml:space="preserve">Привлеченные средства
</t>
    </r>
    <r>
      <rPr>
        <i/>
        <sz val="11"/>
        <rFont val="Times New Roman"/>
        <family val="1"/>
        <charset val="204"/>
      </rPr>
      <t>(ПАО "ЛУКОЙЛ")</t>
    </r>
  </si>
  <si>
    <t>"Средняя общеобразовательная школа в г. Когалыме (Общеобразовательная организация с универсальной безбарьерной средой)" (корректировка, привязка проекта "Средняя общеобразовательная школа в микрорайоне 32 г. Сургута" шифр 1541-ПИ.00.32)</t>
  </si>
  <si>
    <t>Образование</t>
  </si>
  <si>
    <t>Дорожное строительство</t>
  </si>
  <si>
    <t>Реконструкция участков автомобильных дорог улица Дорожников и улица Романтиков</t>
  </si>
  <si>
    <t>Коммунальное хозяйство</t>
  </si>
  <si>
    <t>Котельная по улице Сибирская и магистральные сети теплоснабжения в городе Когалыме</t>
  </si>
  <si>
    <t>1. Стадия ПИР завершена;
2. Стадия СМР ведется.</t>
  </si>
  <si>
    <t>строительство</t>
  </si>
  <si>
    <t>реконструкция</t>
  </si>
  <si>
    <t>1. ПИР - 2022;
2. СМР - 2025.</t>
  </si>
  <si>
    <t>1. ПИР - 2024;
2. СМР - 2026.</t>
  </si>
  <si>
    <t>1. Стадия ПИР завершена;
2. Стадия СМР завершена.</t>
  </si>
  <si>
    <t>1. ПИР - 2023;
2. СМР - 2025.</t>
  </si>
  <si>
    <t>1. ПИР - 2025;
2. СМР - 2026.</t>
  </si>
  <si>
    <t>Тюменская область, Ханты-Мансийский автономный округ – Югра, г. Когалым, ул. Сибирская</t>
  </si>
  <si>
    <t>ХМАО-Югра, город Когалым, улица Дорожников и улица Романтиков</t>
  </si>
  <si>
    <t>ХМАО-Югра, город Когалым, улица, Бакинская, улица Сибирская, проспект Шмидта</t>
  </si>
  <si>
    <t>62.254381
74.479471</t>
  </si>
  <si>
    <t>62.242033, 74.536084/
62.237715, 74.536030/
62.240477, 74.531567/
62.240587, 74.536009</t>
  </si>
  <si>
    <t>62,254851
74,486499</t>
  </si>
  <si>
    <t>1. ПИР - 2021;
2. СМР - 2022.</t>
  </si>
  <si>
    <t>Заказчик: МУ "УКС и ЖКК г. Когалыма"
Директор - Виноградов Андрей Геннадьевич +7(34667) 
93-517</t>
  </si>
  <si>
    <t>1. Подрядчик ПИР и СМР:
ООО "СИБВИТОСЕРВИС", Тюменская область, Ханты-Мансийский автономный округ-Югра, г. Сургут ул. Комплектовочная, д7/1 тел. +7(3462) 22-37-44, +7 (3462) 22-37-55</t>
  </si>
  <si>
    <t>Проект реализуется в рамках следующих программ: 
1. Муниципальная программа "Развитие образования в городе Когалыме" утвержденная постановлением Администрации города Когалыма  от 24.12.2024 №2562;
2. Государственная программа Ханты-Мансийского автономного округа - Югры "Строительство" утвержденная постановлением Правительства ХМАО - Югры от 10.11.2023 №561-п.</t>
  </si>
  <si>
    <t>1. Проект реализуется в рамках следующих программ:
1.1. Муниципальная программа "Развитие транспортной системы города Когалыма", утвержденная постановлением Администрации города Когалыма от 20.12.2024 №2520; 
1.2. Государственная программа "Современная транспортная система", утвержденная постановлением Правительства ХМАО - Югры от 10.11.2023 №559-п.</t>
  </si>
  <si>
    <t>1. Проект реализуется в рамках следующих программ:
1.1. Муниципальная программа «Развитие жилищно-коммунального комплекса в городе Когалыме», утвержденная постановлением Администрации города Когалыма от 20.12.2024 №2497;
2. Государственная программа Ханты-Мансийского автономного округа - Югры "Строительство" утвержденная постановлением Правительства ХМАО - Югры от 10.11.2023 №561-п.</t>
  </si>
  <si>
    <t>Магистральные инженерные сети ливневой канализации жилых комплексов «Философский камень», «Лукойл» и мкр.11 в городе Когалыме</t>
  </si>
  <si>
    <t>Реконструкции сетей ливневой канализации, расположенных по адресу: город Когалым ул.Степана Повха, 1 микрорайон, ул.Янтарная. 13 микрорайон</t>
  </si>
  <si>
    <t>Сети наружного освещения участка автомобильной дороги по улице Нефтяников до примыкания к улице Олимпийской"</t>
  </si>
  <si>
    <t>Сети наружного освещения автомобильной дороги по улице Авиаторов-проспект  Нефтяников до улицы Олимпийская в городе Когалыме</t>
  </si>
  <si>
    <t xml:space="preserve">Реконструкция автомобильных дорог по улице Комсомольская и улице Береговая со строительством транспортной развязки
</t>
  </si>
  <si>
    <t>1. Стадия ПИР завершена.
2. Стадия СМР:
2.1. Готовность 1 и 3 этапов 98%;
2.2. СМР по 2 этапу не начинались (план 2026 год)</t>
  </si>
  <si>
    <t>1. ПИР - Общество с ограниченной ответственностью "ГеоПроектГрупп"
625002, Тюменская область, г. Тюмень,  
ул. Комсомольская д. 60
2. СМР - ООО " ДОРСТРОЙСЕРВИС "
Юридический/почтовый адрес: 
628486, Российская Федерация, Ханты – 
Мансийский автономный округ - Югра, 
г. Когалым, ул. Озерная, 5.</t>
  </si>
  <si>
    <t>1. Стадия ПИР - готовность 100%;
2. Стадия СМР: степень готовности объекта - 54%</t>
  </si>
  <si>
    <t>1. ПИР - готовность 100%.
2. СМР - готовность 54%;
3. Плановая мощность;
котельная - 28 МВт., 
магистральные сети теплоснабжения - 1,7 км.;</t>
  </si>
  <si>
    <t xml:space="preserve">1. ПИР - ООО «Корсэль»  
Юридический адрес: 614095, Россия, г. Пермь ул. 9-го Мая, д.21, оф. 403. 
2. СМР - ООО "Атомстройпроект", 
Юридический/почтовый адрес: 
129515 г. Москва ул. Академика Королева, д.13, стр.1, пом. II комн. 64
</t>
  </si>
  <si>
    <t>1. ПИР - 2022;
2. СМР:
- 1 этап - 2025;
- 2 этап - не определено, отсутствует источник финансирования.</t>
  </si>
  <si>
    <t>1. ПИР - 2023;
2. СМР:
- 1 этап 2025;
- 2 этап - не определено, отсутствует источник финансирования.</t>
  </si>
  <si>
    <t xml:space="preserve">1. Стадия ПИР завершена;
2. Стадия СМР:
- готовность 1 этапа - 100%;
- готовность 2 этапа - 0,00% </t>
  </si>
  <si>
    <t>1. ПИР - 2022-2023 годы, готовность 100%;
2. СМР - не начинались;
3. Готовность;
- 1 этапа - 100% - 991,3 м.;
- готовность 2 этапа - 0,00% 
4. Мощность объекта согласно проекту составляет: 
- протяженность трассы  – 1,68408 км.;
- канализационно-насосная станция мощностью – 1050 м3/час.</t>
  </si>
  <si>
    <t xml:space="preserve">ХМАО-Югра, город Когалым, улица Дружбы народов, проспект Шмидта </t>
  </si>
  <si>
    <t>1. ПИР - 2025;
2. СМР - 2025;</t>
  </si>
  <si>
    <t>1. Стадия ПИР завершена;
2. Стадия СМР - 100%.</t>
  </si>
  <si>
    <t>ХМАО-Югра, город Когалым ул.Степана Повха, 1 микрорайон, ул.Янтарная. 13 микрорайон</t>
  </si>
  <si>
    <t>ПИР, СМР: ООО «Горводоканал»
Адрес: 628481, Автономный округ Ханты-Мансийский Автономный округ-Югра,
город Когалым, ул.Степана Повха, 1 микрорайон, ул.Янтарная. 13 микрорайон</t>
  </si>
  <si>
    <t>1. ПИР - 2021;
2. СМР - 2025.</t>
  </si>
  <si>
    <t>1. ПИР - 2021-2021 годы, готовность 100%;
2. СМР - завершена.
3. Готовность - 100,00%.
4. Мощность объекта согласно проекту составляет - 0,918 км.</t>
  </si>
  <si>
    <t>ХМАО-Югра, город Когалым, улица улице Нефтяников</t>
  </si>
  <si>
    <t>1. ПИР - 2021 
1.1 Корр. ПИР - 2023
2. СМР:
2.1. Этап 1 - 2021
2.2. Этап 5 - 2022
2.3. Этап 3 - 2023
2.4. Этап 4 - 2025</t>
  </si>
  <si>
    <t xml:space="preserve">Реализация объекта ведется поэтапно:
1. ПИР - 2021 
1.1. Корр. ПИР - 2023
2. СМР:
2.1. Этап 1 - 2021 - готовность 100%, протяженность - 1,055 км.
2.2. Этап 5 - 2022 - готовность 100%,  протяженность - 0,885 км.
2.3. Этап 3 - 2023 - готовность 100%, протяженность - 0,840 км. 
2.4. Этап 4 - 2025 - готовность 100%, протяженность - 2,913 км.
3. Готовность объекта в целом - на 90%
4. Плановая мощность объекта - 6,325 км. </t>
  </si>
  <si>
    <t>1. ПИР - 2021-2021 годы, готовность 100%;
2. СМР - завершена.
3. Готовность - 90,00%.
4. Мощность объекта согласно проекту составляет - 6,325 км.</t>
  </si>
  <si>
    <t xml:space="preserve">1. ПИР - ООО ПКФ "УРАЛЭНЕРГОСТРОЙ"
614058, г. Пермь, ул. Южная, 10А;
2. СМР:
2.1. Этап 1 - ООО "ЗАПСИБПРОЕКТСТРОЙ"
625019, Тюменская область, г. Тюмень, ул. Республики, д. 211, офис 501
2.2. Этап 5 - ООО "Рупр"
454008, Челябинская область, 
г. Челябинск, ул. 240 КМ, д. 1, кв. 1,2
2.3. Этап 3 - ООО "Денко"
640026, Курганская обл., город Курган, ул. Карельцева, д. 119, кв. 133
2.4. </t>
  </si>
  <si>
    <t>1. ПИР - 2025;
2. СМР - 2025.</t>
  </si>
  <si>
    <t>1. Стадия ПИР ведется;
2. Стадия СМР ведется.</t>
  </si>
  <si>
    <t>Рпеконструкция</t>
  </si>
  <si>
    <t>1. ПИР, СМР - ООО " ДОРСТРОЙСЕРВИС "
Юридический/почтовый адрес: 
628486, Российская Федерация, Ханты – 
Мансийский автономный округ - Югра, 
г. Когалым, ул. Озерная, 5.</t>
  </si>
  <si>
    <t>62.255980, 74.490270/
62.264069, 74.482761/
62.257754, 74.499367</t>
  </si>
  <si>
    <t>62.292407, 74.462591/62.208997, 74.534733</t>
  </si>
  <si>
    <t>ПИР: Общество с ограниченной ответственностью "Липецкий инженерно-технический центр"
398036, ОБЛ ЛИПЕЦКАЯ, Г ЛИПЕЦК, ПР-КТ ПОБЕДЫ, ДОМ 128, ОФИС 29-1
ИНН 4823056285 КПП 482401001
СМР 1 этап: ООО «Горводоканал»
Адрес: 628481, Автономный округ Ханты-Мансийский Автономный округ-Югра, город Когалым, улица Дружбы Народов, 41
СМР 2 этап подрядчик не определен</t>
  </si>
  <si>
    <t>62.244969, 74531531/
62.238158, 74.531607
62,241991, 74531435/
62.241986, 74.529707/
62.241511, 74.529933</t>
  </si>
  <si>
    <t>ПИР: Индивидуальный предприниматель Мансуров Артем Иванович 
620110, г. Екатеринбург, ул. Павла Шаманова 
д. 5/2 кв. 236
СМР: ООО «Денко»
Юридический: 640027, Курганская область, г.о. город Курган, г Курган, пр-кт Машиностроителей, д. 30, помещ. 6 
Почтовый адрес: 640000, Курганская область, г. Курган, 
ул. Радионова, дом № 17</t>
  </si>
  <si>
    <t>1. Ведется выполнение строительно-монтажных работ, степень готовности объекта на 01.01.2026 составляет 78%;
2. Мощность объекта 900 мест</t>
  </si>
  <si>
    <t>1. Проект реализуется в рамках  муниципальной программы «Развитие жилищно-коммунального комплекса в городе Когалыме», утвержденной постановлением Администрации города Когалыма от 20.12.2024 №2497.</t>
  </si>
  <si>
    <t>1. ПИР - 2025 год готовность 100%;
2. СМР - 2025 год готовность 100%;
3. Мощность объекта - 88,25 м.</t>
  </si>
  <si>
    <t>1. Проект реализуется в рамках  муниципальной программы «Развитие транспортной системы города Когалыма", утвержденной постановлением Администрации города Когалыма от 20.12.2024 №2520.</t>
  </si>
  <si>
    <t>62.249322, 74.527937</t>
  </si>
  <si>
    <t>62.261992, 74.497003/62.262128, 74.496754</t>
  </si>
  <si>
    <t>1. ПИР - готовность 99%;
2. СМР - 99%
4. Мощность объекта согласно проекту составляет - 0,50704 км.</t>
  </si>
  <si>
    <t>1. ПИР завершены, получено положительное заключение государственной экспертизы № 86-1-1-3-000310-2024 от 10.01.2024;
2. СМР:
2.1. Готовность 1 и 3 этапов 98%;
2.2. СМР по 2 этапу не начинались (план 2026 год);
3. Плановая мощность объекта - 0,70 км.</t>
  </si>
  <si>
    <t>План создания объектов инвестиционной инфраструктуры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</si>
</sst>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43" fontId="3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9" fillId="0" borderId="0" xfId="0" applyFont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center" vertical="center" textRotation="90"/>
    </xf>
    <xf numFmtId="165" fontId="9" fillId="0" borderId="0" xfId="1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center" textRotation="90"/>
    </xf>
    <xf numFmtId="0" fontId="9" fillId="0" borderId="0" xfId="0" applyFont="1" applyBorder="1" applyAlignment="1">
      <alignment horizontal="center" vertical="center" textRotation="90" wrapText="1"/>
    </xf>
    <xf numFmtId="0" fontId="9" fillId="2" borderId="0" xfId="0" applyFont="1" applyFill="1" applyBorder="1" applyAlignment="1">
      <alignment horizontal="center" vertical="center" wrapText="1"/>
    </xf>
    <xf numFmtId="0" fontId="9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2" applyNumberFormat="1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" xfId="2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justify" vertical="center" wrapText="1"/>
    </xf>
    <xf numFmtId="165" fontId="6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4"/>
    <cellStyle name="Обычный 2 2" xfId="7"/>
    <cellStyle name="Обычный 3" xfId="2"/>
    <cellStyle name="Обычный 4" xfId="3"/>
    <cellStyle name="Финансовый" xfId="1" builtinId="3"/>
    <cellStyle name="Финансовый 2" xfId="5"/>
    <cellStyle name="Финансовый 2 2" xfId="8"/>
    <cellStyle name="Финансовый 3" xfId="6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abSelected="1" zoomScale="115" zoomScaleNormal="115" workbookViewId="0">
      <selection sqref="A1:O45"/>
    </sheetView>
  </sheetViews>
  <sheetFormatPr defaultRowHeight="15" x14ac:dyDescent="0.25"/>
  <cols>
    <col min="1" max="1" width="26.7109375" customWidth="1"/>
    <col min="2" max="2" width="34.28515625" customWidth="1"/>
    <col min="3" max="3" width="13.5703125" customWidth="1"/>
    <col min="4" max="4" width="14.7109375" bestFit="1" customWidth="1"/>
    <col min="5" max="5" width="13.7109375" customWidth="1"/>
    <col min="6" max="6" width="16.140625" style="10" customWidth="1"/>
    <col min="7" max="8" width="16" customWidth="1"/>
    <col min="9" max="9" width="34.7109375" customWidth="1"/>
    <col min="10" max="10" width="33" customWidth="1"/>
    <col min="11" max="11" width="3.7109375" bestFit="1" customWidth="1"/>
    <col min="12" max="12" width="16.42578125" customWidth="1"/>
    <col min="13" max="13" width="16.85546875" customWidth="1"/>
    <col min="14" max="14" width="36.42578125" customWidth="1"/>
    <col min="15" max="15" width="14.5703125" customWidth="1"/>
  </cols>
  <sheetData>
    <row r="1" spans="1:15" ht="18.75" x14ac:dyDescent="0.3">
      <c r="A1" s="52" t="s">
        <v>91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ht="60.75" customHeight="1" x14ac:dyDescent="0.25">
      <c r="A2" s="46" t="s">
        <v>0</v>
      </c>
      <c r="B2" s="46" t="s">
        <v>1</v>
      </c>
      <c r="C2" s="53" t="s">
        <v>2</v>
      </c>
      <c r="D2" s="46" t="s">
        <v>3</v>
      </c>
      <c r="E2" s="46" t="s">
        <v>4</v>
      </c>
      <c r="F2" s="46" t="s">
        <v>5</v>
      </c>
      <c r="G2" s="46" t="s">
        <v>6</v>
      </c>
      <c r="H2" s="46"/>
      <c r="I2" s="46" t="s">
        <v>7</v>
      </c>
      <c r="J2" s="46"/>
      <c r="K2" s="53" t="s">
        <v>8</v>
      </c>
      <c r="L2" s="46" t="s">
        <v>9</v>
      </c>
      <c r="M2" s="46" t="s">
        <v>10</v>
      </c>
      <c r="N2" s="46" t="s">
        <v>11</v>
      </c>
      <c r="O2" s="53" t="s">
        <v>12</v>
      </c>
    </row>
    <row r="3" spans="1:15" ht="30" x14ac:dyDescent="0.25">
      <c r="A3" s="46"/>
      <c r="B3" s="46"/>
      <c r="C3" s="53"/>
      <c r="D3" s="46"/>
      <c r="E3" s="46"/>
      <c r="F3" s="46"/>
      <c r="G3" s="2" t="s">
        <v>20</v>
      </c>
      <c r="H3" s="2" t="s">
        <v>13</v>
      </c>
      <c r="I3" s="2" t="s">
        <v>14</v>
      </c>
      <c r="J3" s="2" t="s">
        <v>15</v>
      </c>
      <c r="K3" s="53"/>
      <c r="L3" s="46"/>
      <c r="M3" s="46"/>
      <c r="N3" s="46"/>
      <c r="O3" s="53"/>
    </row>
    <row r="4" spans="1:15" s="3" customFormat="1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9</v>
      </c>
      <c r="H4" s="1">
        <v>10</v>
      </c>
      <c r="I4" s="1">
        <v>11</v>
      </c>
      <c r="J4" s="1">
        <v>12</v>
      </c>
      <c r="K4" s="1">
        <v>13</v>
      </c>
      <c r="L4" s="1">
        <v>15</v>
      </c>
      <c r="M4" s="1">
        <v>16</v>
      </c>
      <c r="N4" s="1">
        <v>17</v>
      </c>
      <c r="O4" s="1">
        <v>18</v>
      </c>
    </row>
    <row r="5" spans="1:15" s="3" customFormat="1" x14ac:dyDescent="0.25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s="6" customFormat="1" ht="15" customHeight="1" x14ac:dyDescent="0.25">
      <c r="A6" s="41" t="s">
        <v>22</v>
      </c>
      <c r="B6" s="41" t="s">
        <v>45</v>
      </c>
      <c r="C6" s="31" t="s">
        <v>23</v>
      </c>
      <c r="D6" s="50">
        <v>3114415.7</v>
      </c>
      <c r="E6" s="7" t="s">
        <v>16</v>
      </c>
      <c r="F6" s="4">
        <f>SUM(F7:F10)</f>
        <v>3114415.7454599999</v>
      </c>
      <c r="G6" s="47" t="s">
        <v>42</v>
      </c>
      <c r="H6" s="47" t="s">
        <v>32</v>
      </c>
      <c r="I6" s="29" t="s">
        <v>28</v>
      </c>
      <c r="J6" s="41" t="s">
        <v>83</v>
      </c>
      <c r="K6" s="33" t="s">
        <v>29</v>
      </c>
      <c r="L6" s="49" t="s">
        <v>36</v>
      </c>
      <c r="M6" s="49" t="s">
        <v>43</v>
      </c>
      <c r="N6" s="29" t="s">
        <v>44</v>
      </c>
      <c r="O6" s="32" t="s">
        <v>39</v>
      </c>
    </row>
    <row r="7" spans="1:15" s="6" customFormat="1" ht="66" customHeight="1" x14ac:dyDescent="0.25">
      <c r="A7" s="41"/>
      <c r="B7" s="41"/>
      <c r="C7" s="31"/>
      <c r="D7" s="51"/>
      <c r="E7" s="5" t="s">
        <v>17</v>
      </c>
      <c r="F7" s="24">
        <f>157423.6+221676.3</f>
        <v>379099.9</v>
      </c>
      <c r="G7" s="48"/>
      <c r="H7" s="48"/>
      <c r="I7" s="29"/>
      <c r="J7" s="41"/>
      <c r="K7" s="33"/>
      <c r="L7" s="49"/>
      <c r="M7" s="49"/>
      <c r="N7" s="29"/>
      <c r="O7" s="32"/>
    </row>
    <row r="8" spans="1:15" s="6" customFormat="1" ht="66" customHeight="1" x14ac:dyDescent="0.25">
      <c r="A8" s="41"/>
      <c r="B8" s="41"/>
      <c r="C8" s="31"/>
      <c r="D8" s="51"/>
      <c r="E8" s="5" t="s">
        <v>18</v>
      </c>
      <c r="F8" s="24">
        <f>2134256735.46/1000</f>
        <v>2134256.7354600001</v>
      </c>
      <c r="G8" s="48"/>
      <c r="H8" s="48"/>
      <c r="I8" s="29"/>
      <c r="J8" s="41"/>
      <c r="K8" s="33"/>
      <c r="L8" s="49"/>
      <c r="M8" s="49"/>
      <c r="N8" s="29"/>
      <c r="O8" s="32"/>
    </row>
    <row r="9" spans="1:15" s="6" customFormat="1" ht="66" customHeight="1" x14ac:dyDescent="0.25">
      <c r="A9" s="41"/>
      <c r="B9" s="41"/>
      <c r="C9" s="31"/>
      <c r="D9" s="51"/>
      <c r="E9" s="5" t="s">
        <v>19</v>
      </c>
      <c r="F9" s="24">
        <f>279261.98+8.13</f>
        <v>279270.11</v>
      </c>
      <c r="G9" s="48"/>
      <c r="H9" s="48"/>
      <c r="I9" s="29"/>
      <c r="J9" s="41"/>
      <c r="K9" s="33"/>
      <c r="L9" s="49"/>
      <c r="M9" s="49"/>
      <c r="N9" s="29"/>
      <c r="O9" s="32"/>
    </row>
    <row r="10" spans="1:15" s="6" customFormat="1" ht="93" customHeight="1" x14ac:dyDescent="0.25">
      <c r="A10" s="41"/>
      <c r="B10" s="41"/>
      <c r="C10" s="31"/>
      <c r="D10" s="51"/>
      <c r="E10" s="5" t="s">
        <v>21</v>
      </c>
      <c r="F10" s="24">
        <f>321789</f>
        <v>321789</v>
      </c>
      <c r="G10" s="48"/>
      <c r="H10" s="48"/>
      <c r="I10" s="29"/>
      <c r="J10" s="41"/>
      <c r="K10" s="33"/>
      <c r="L10" s="49"/>
      <c r="M10" s="49"/>
      <c r="N10" s="29"/>
      <c r="O10" s="32"/>
    </row>
    <row r="11" spans="1:15" s="21" customFormat="1" ht="15" customHeight="1" x14ac:dyDescent="0.25">
      <c r="A11" s="41" t="s">
        <v>25</v>
      </c>
      <c r="B11" s="41" t="s">
        <v>46</v>
      </c>
      <c r="C11" s="32" t="s">
        <v>24</v>
      </c>
      <c r="D11" s="42">
        <v>339918.5</v>
      </c>
      <c r="E11" s="7" t="s">
        <v>16</v>
      </c>
      <c r="F11" s="4">
        <f>SUM(F12:F15)</f>
        <v>347500.82559999998</v>
      </c>
      <c r="G11" s="54" t="s">
        <v>31</v>
      </c>
      <c r="H11" s="54" t="s">
        <v>32</v>
      </c>
      <c r="I11" s="29" t="s">
        <v>53</v>
      </c>
      <c r="J11" s="55" t="s">
        <v>90</v>
      </c>
      <c r="K11" s="56" t="s">
        <v>30</v>
      </c>
      <c r="L11" s="64" t="s">
        <v>37</v>
      </c>
      <c r="M11" s="49" t="s">
        <v>43</v>
      </c>
      <c r="N11" s="29" t="s">
        <v>54</v>
      </c>
      <c r="O11" s="30" t="s">
        <v>40</v>
      </c>
    </row>
    <row r="12" spans="1:15" s="21" customFormat="1" ht="48" customHeight="1" x14ac:dyDescent="0.25">
      <c r="A12" s="41"/>
      <c r="B12" s="41"/>
      <c r="C12" s="32"/>
      <c r="D12" s="42"/>
      <c r="E12" s="22" t="s">
        <v>17</v>
      </c>
      <c r="F12" s="9">
        <v>0</v>
      </c>
      <c r="G12" s="54"/>
      <c r="H12" s="54"/>
      <c r="I12" s="29"/>
      <c r="J12" s="55"/>
      <c r="K12" s="57"/>
      <c r="L12" s="64"/>
      <c r="M12" s="49"/>
      <c r="N12" s="29"/>
      <c r="O12" s="31"/>
    </row>
    <row r="13" spans="1:15" s="21" customFormat="1" ht="48" customHeight="1" x14ac:dyDescent="0.25">
      <c r="A13" s="41"/>
      <c r="B13" s="41"/>
      <c r="C13" s="32"/>
      <c r="D13" s="42"/>
      <c r="E13" s="22" t="s">
        <v>18</v>
      </c>
      <c r="F13" s="9">
        <f>(158049500+143720500)/1000</f>
        <v>301770</v>
      </c>
      <c r="G13" s="54"/>
      <c r="H13" s="54"/>
      <c r="I13" s="29"/>
      <c r="J13" s="55"/>
      <c r="K13" s="57"/>
      <c r="L13" s="64"/>
      <c r="M13" s="49"/>
      <c r="N13" s="29"/>
      <c r="O13" s="31"/>
    </row>
    <row r="14" spans="1:15" s="21" customFormat="1" ht="48" customHeight="1" x14ac:dyDescent="0.25">
      <c r="A14" s="41"/>
      <c r="B14" s="41"/>
      <c r="C14" s="32"/>
      <c r="D14" s="42"/>
      <c r="E14" s="22" t="s">
        <v>19</v>
      </c>
      <c r="F14" s="9">
        <f>(17561100+15969100+1732800+5849400+4618425.6)/1000</f>
        <v>45730.825600000004</v>
      </c>
      <c r="G14" s="54"/>
      <c r="H14" s="54"/>
      <c r="I14" s="29"/>
      <c r="J14" s="55"/>
      <c r="K14" s="57"/>
      <c r="L14" s="64"/>
      <c r="M14" s="49"/>
      <c r="N14" s="29"/>
      <c r="O14" s="31"/>
    </row>
    <row r="15" spans="1:15" s="21" customFormat="1" ht="62.25" customHeight="1" x14ac:dyDescent="0.25">
      <c r="A15" s="41"/>
      <c r="B15" s="41"/>
      <c r="C15" s="32"/>
      <c r="D15" s="42"/>
      <c r="E15" s="22" t="s">
        <v>21</v>
      </c>
      <c r="F15" s="25">
        <v>0</v>
      </c>
      <c r="G15" s="54"/>
      <c r="H15" s="54"/>
      <c r="I15" s="29"/>
      <c r="J15" s="55"/>
      <c r="K15" s="57"/>
      <c r="L15" s="64"/>
      <c r="M15" s="49"/>
      <c r="N15" s="29"/>
      <c r="O15" s="31"/>
    </row>
    <row r="16" spans="1:15" s="6" customFormat="1" ht="15" customHeight="1" x14ac:dyDescent="0.25">
      <c r="A16" s="41" t="s">
        <v>27</v>
      </c>
      <c r="B16" s="41" t="s">
        <v>47</v>
      </c>
      <c r="C16" s="32" t="s">
        <v>26</v>
      </c>
      <c r="D16" s="42">
        <v>1000763.5</v>
      </c>
      <c r="E16" s="7" t="s">
        <v>16</v>
      </c>
      <c r="F16" s="8">
        <f>SUM(F17:F20)</f>
        <v>997859.77299999993</v>
      </c>
      <c r="G16" s="29" t="s">
        <v>34</v>
      </c>
      <c r="H16" s="29" t="s">
        <v>35</v>
      </c>
      <c r="I16" s="58" t="s">
        <v>55</v>
      </c>
      <c r="J16" s="58" t="s">
        <v>56</v>
      </c>
      <c r="K16" s="32" t="s">
        <v>29</v>
      </c>
      <c r="L16" s="65" t="s">
        <v>38</v>
      </c>
      <c r="M16" s="49" t="s">
        <v>43</v>
      </c>
      <c r="N16" s="29" t="s">
        <v>57</v>
      </c>
      <c r="O16" s="32" t="s">
        <v>41</v>
      </c>
    </row>
    <row r="17" spans="1:15" s="6" customFormat="1" ht="45" customHeight="1" x14ac:dyDescent="0.25">
      <c r="A17" s="41"/>
      <c r="B17" s="41"/>
      <c r="C17" s="32"/>
      <c r="D17" s="42"/>
      <c r="E17" s="23" t="s">
        <v>17</v>
      </c>
      <c r="F17" s="26">
        <v>0</v>
      </c>
      <c r="G17" s="29"/>
      <c r="H17" s="29"/>
      <c r="I17" s="58"/>
      <c r="J17" s="58"/>
      <c r="K17" s="33"/>
      <c r="L17" s="65"/>
      <c r="M17" s="49"/>
      <c r="N17" s="29"/>
      <c r="O17" s="33"/>
    </row>
    <row r="18" spans="1:15" s="6" customFormat="1" ht="45" customHeight="1" x14ac:dyDescent="0.25">
      <c r="A18" s="41"/>
      <c r="B18" s="41"/>
      <c r="C18" s="32"/>
      <c r="D18" s="42"/>
      <c r="E18" s="23" t="s">
        <v>18</v>
      </c>
      <c r="F18" s="26">
        <v>926716.6</v>
      </c>
      <c r="G18" s="29"/>
      <c r="H18" s="29"/>
      <c r="I18" s="58"/>
      <c r="J18" s="58"/>
      <c r="K18" s="33"/>
      <c r="L18" s="65"/>
      <c r="M18" s="49"/>
      <c r="N18" s="29"/>
      <c r="O18" s="33"/>
    </row>
    <row r="19" spans="1:15" s="6" customFormat="1" ht="56.25" customHeight="1" x14ac:dyDescent="0.25">
      <c r="A19" s="41"/>
      <c r="B19" s="41"/>
      <c r="C19" s="32"/>
      <c r="D19" s="42"/>
      <c r="E19" s="23" t="s">
        <v>19</v>
      </c>
      <c r="F19" s="26">
        <f>48778.219+573.555</f>
        <v>49351.773999999998</v>
      </c>
      <c r="G19" s="29"/>
      <c r="H19" s="29"/>
      <c r="I19" s="58"/>
      <c r="J19" s="58"/>
      <c r="K19" s="33"/>
      <c r="L19" s="65"/>
      <c r="M19" s="49"/>
      <c r="N19" s="29"/>
      <c r="O19" s="33"/>
    </row>
    <row r="20" spans="1:15" s="6" customFormat="1" ht="69" customHeight="1" x14ac:dyDescent="0.25">
      <c r="A20" s="41"/>
      <c r="B20" s="41"/>
      <c r="C20" s="32"/>
      <c r="D20" s="42"/>
      <c r="E20" s="23" t="s">
        <v>21</v>
      </c>
      <c r="F20" s="27">
        <f>2235.88+19555.519</f>
        <v>21791.399000000001</v>
      </c>
      <c r="G20" s="29"/>
      <c r="H20" s="29"/>
      <c r="I20" s="58"/>
      <c r="J20" s="58"/>
      <c r="K20" s="33"/>
      <c r="L20" s="65"/>
      <c r="M20" s="49"/>
      <c r="N20" s="29"/>
      <c r="O20" s="33"/>
    </row>
    <row r="21" spans="1:15" s="6" customFormat="1" ht="15" customHeight="1" x14ac:dyDescent="0.25">
      <c r="A21" s="41" t="s">
        <v>48</v>
      </c>
      <c r="B21" s="41" t="s">
        <v>47</v>
      </c>
      <c r="C21" s="32" t="s">
        <v>26</v>
      </c>
      <c r="D21" s="42">
        <v>474749.1</v>
      </c>
      <c r="E21" s="7" t="s">
        <v>16</v>
      </c>
      <c r="F21" s="8">
        <f>SUM(F22:F25)</f>
        <v>139493.6747</v>
      </c>
      <c r="G21" s="58" t="s">
        <v>58</v>
      </c>
      <c r="H21" s="58" t="s">
        <v>59</v>
      </c>
      <c r="I21" s="58" t="s">
        <v>60</v>
      </c>
      <c r="J21" s="58" t="s">
        <v>61</v>
      </c>
      <c r="K21" s="33" t="s">
        <v>29</v>
      </c>
      <c r="L21" s="65" t="s">
        <v>62</v>
      </c>
      <c r="M21" s="49" t="s">
        <v>43</v>
      </c>
      <c r="N21" s="29" t="s">
        <v>80</v>
      </c>
      <c r="O21" s="34" t="s">
        <v>78</v>
      </c>
    </row>
    <row r="22" spans="1:15" s="6" customFormat="1" ht="43.5" customHeight="1" x14ac:dyDescent="0.25">
      <c r="A22" s="41"/>
      <c r="B22" s="41"/>
      <c r="C22" s="32"/>
      <c r="D22" s="42"/>
      <c r="E22" s="23" t="s">
        <v>17</v>
      </c>
      <c r="F22" s="26">
        <v>0</v>
      </c>
      <c r="G22" s="58"/>
      <c r="H22" s="58"/>
      <c r="I22" s="58"/>
      <c r="J22" s="58"/>
      <c r="K22" s="33"/>
      <c r="L22" s="65"/>
      <c r="M22" s="49"/>
      <c r="N22" s="29"/>
      <c r="O22" s="35"/>
    </row>
    <row r="23" spans="1:15" s="6" customFormat="1" ht="50.25" customHeight="1" x14ac:dyDescent="0.25">
      <c r="A23" s="41"/>
      <c r="B23" s="41"/>
      <c r="C23" s="32"/>
      <c r="D23" s="42"/>
      <c r="E23" s="23" t="s">
        <v>18</v>
      </c>
      <c r="F23" s="26">
        <v>0</v>
      </c>
      <c r="G23" s="58"/>
      <c r="H23" s="58"/>
      <c r="I23" s="58"/>
      <c r="J23" s="58"/>
      <c r="K23" s="33"/>
      <c r="L23" s="65"/>
      <c r="M23" s="49"/>
      <c r="N23" s="29"/>
      <c r="O23" s="35"/>
    </row>
    <row r="24" spans="1:15" s="6" customFormat="1" ht="45" x14ac:dyDescent="0.25">
      <c r="A24" s="41"/>
      <c r="B24" s="41"/>
      <c r="C24" s="32"/>
      <c r="D24" s="42"/>
      <c r="E24" s="23" t="s">
        <v>19</v>
      </c>
      <c r="F24" s="28">
        <f>3993674.7/1000</f>
        <v>3993.6747</v>
      </c>
      <c r="G24" s="58"/>
      <c r="H24" s="58"/>
      <c r="I24" s="58"/>
      <c r="J24" s="58"/>
      <c r="K24" s="33"/>
      <c r="L24" s="65"/>
      <c r="M24" s="49"/>
      <c r="N24" s="29"/>
      <c r="O24" s="35"/>
    </row>
    <row r="25" spans="1:15" s="6" customFormat="1" ht="60" x14ac:dyDescent="0.25">
      <c r="A25" s="41"/>
      <c r="B25" s="41"/>
      <c r="C25" s="32"/>
      <c r="D25" s="42"/>
      <c r="E25" s="23" t="s">
        <v>21</v>
      </c>
      <c r="F25" s="27">
        <v>135500</v>
      </c>
      <c r="G25" s="58"/>
      <c r="H25" s="58"/>
      <c r="I25" s="58"/>
      <c r="J25" s="58"/>
      <c r="K25" s="33"/>
      <c r="L25" s="65"/>
      <c r="M25" s="49"/>
      <c r="N25" s="29"/>
      <c r="O25" s="36"/>
    </row>
    <row r="26" spans="1:15" s="6" customFormat="1" ht="15" customHeight="1" x14ac:dyDescent="0.25">
      <c r="A26" s="41" t="s">
        <v>49</v>
      </c>
      <c r="B26" s="41" t="s">
        <v>84</v>
      </c>
      <c r="C26" s="32" t="s">
        <v>26</v>
      </c>
      <c r="D26" s="42">
        <f>(15965893.81+31098)/1000</f>
        <v>15996.991810000001</v>
      </c>
      <c r="E26" s="7" t="s">
        <v>16</v>
      </c>
      <c r="F26" s="8">
        <f>SUM(F27:F30)</f>
        <v>15965.893810000001</v>
      </c>
      <c r="G26" s="58" t="s">
        <v>63</v>
      </c>
      <c r="H26" s="58" t="s">
        <v>63</v>
      </c>
      <c r="I26" s="58" t="s">
        <v>64</v>
      </c>
      <c r="J26" s="58" t="s">
        <v>85</v>
      </c>
      <c r="K26" s="33" t="s">
        <v>30</v>
      </c>
      <c r="L26" s="65" t="s">
        <v>65</v>
      </c>
      <c r="M26" s="49" t="s">
        <v>43</v>
      </c>
      <c r="N26" s="29" t="s">
        <v>66</v>
      </c>
      <c r="O26" s="34" t="s">
        <v>88</v>
      </c>
    </row>
    <row r="27" spans="1:15" s="6" customFormat="1" ht="30" x14ac:dyDescent="0.25">
      <c r="A27" s="41"/>
      <c r="B27" s="41"/>
      <c r="C27" s="32"/>
      <c r="D27" s="42"/>
      <c r="E27" s="23" t="s">
        <v>17</v>
      </c>
      <c r="F27" s="26">
        <v>0</v>
      </c>
      <c r="G27" s="58"/>
      <c r="H27" s="58"/>
      <c r="I27" s="58"/>
      <c r="J27" s="58"/>
      <c r="K27" s="33"/>
      <c r="L27" s="65"/>
      <c r="M27" s="49"/>
      <c r="N27" s="29"/>
      <c r="O27" s="35"/>
    </row>
    <row r="28" spans="1:15" s="6" customFormat="1" ht="30" x14ac:dyDescent="0.25">
      <c r="A28" s="41"/>
      <c r="B28" s="41"/>
      <c r="C28" s="32"/>
      <c r="D28" s="42"/>
      <c r="E28" s="23" t="s">
        <v>18</v>
      </c>
      <c r="F28" s="26">
        <v>0</v>
      </c>
      <c r="G28" s="58"/>
      <c r="H28" s="58"/>
      <c r="I28" s="58"/>
      <c r="J28" s="58"/>
      <c r="K28" s="33"/>
      <c r="L28" s="65"/>
      <c r="M28" s="49"/>
      <c r="N28" s="29"/>
      <c r="O28" s="35"/>
    </row>
    <row r="29" spans="1:15" s="6" customFormat="1" ht="45" x14ac:dyDescent="0.25">
      <c r="A29" s="41"/>
      <c r="B29" s="41"/>
      <c r="C29" s="32"/>
      <c r="D29" s="42"/>
      <c r="E29" s="23" t="s">
        <v>19</v>
      </c>
      <c r="F29" s="26">
        <v>0</v>
      </c>
      <c r="G29" s="58"/>
      <c r="H29" s="58"/>
      <c r="I29" s="58"/>
      <c r="J29" s="58"/>
      <c r="K29" s="33"/>
      <c r="L29" s="65"/>
      <c r="M29" s="49"/>
      <c r="N29" s="29"/>
      <c r="O29" s="35"/>
    </row>
    <row r="30" spans="1:15" s="6" customFormat="1" ht="60" x14ac:dyDescent="0.25">
      <c r="A30" s="41"/>
      <c r="B30" s="41"/>
      <c r="C30" s="32"/>
      <c r="D30" s="42"/>
      <c r="E30" s="23" t="s">
        <v>21</v>
      </c>
      <c r="F30" s="27">
        <f>15965893.81/1000</f>
        <v>15965.893810000001</v>
      </c>
      <c r="G30" s="58"/>
      <c r="H30" s="58"/>
      <c r="I30" s="58"/>
      <c r="J30" s="58"/>
      <c r="K30" s="33"/>
      <c r="L30" s="65"/>
      <c r="M30" s="49"/>
      <c r="N30" s="29"/>
      <c r="O30" s="36"/>
    </row>
    <row r="31" spans="1:15" s="6" customFormat="1" ht="15" customHeight="1" x14ac:dyDescent="0.25">
      <c r="A31" s="29" t="s">
        <v>50</v>
      </c>
      <c r="B31" s="29" t="s">
        <v>86</v>
      </c>
      <c r="C31" s="43" t="s">
        <v>24</v>
      </c>
      <c r="D31" s="42">
        <v>7358.42</v>
      </c>
      <c r="E31" s="7" t="s">
        <v>16</v>
      </c>
      <c r="F31" s="8">
        <f>SUM(F32:F35)</f>
        <v>7358.42</v>
      </c>
      <c r="G31" s="29" t="s">
        <v>67</v>
      </c>
      <c r="H31" s="29" t="s">
        <v>67</v>
      </c>
      <c r="I31" s="58" t="s">
        <v>33</v>
      </c>
      <c r="J31" s="59" t="s">
        <v>68</v>
      </c>
      <c r="K31" s="60" t="s">
        <v>29</v>
      </c>
      <c r="L31" s="49" t="s">
        <v>69</v>
      </c>
      <c r="M31" s="49" t="s">
        <v>43</v>
      </c>
      <c r="N31" s="29" t="s">
        <v>82</v>
      </c>
      <c r="O31" s="34" t="s">
        <v>81</v>
      </c>
    </row>
    <row r="32" spans="1:15" s="6" customFormat="1" ht="59.25" customHeight="1" x14ac:dyDescent="0.25">
      <c r="A32" s="29"/>
      <c r="B32" s="29"/>
      <c r="C32" s="43"/>
      <c r="D32" s="42"/>
      <c r="E32" s="23" t="s">
        <v>17</v>
      </c>
      <c r="F32" s="26">
        <v>0</v>
      </c>
      <c r="G32" s="29"/>
      <c r="H32" s="29"/>
      <c r="I32" s="58"/>
      <c r="J32" s="59"/>
      <c r="K32" s="60"/>
      <c r="L32" s="49"/>
      <c r="M32" s="49"/>
      <c r="N32" s="29"/>
      <c r="O32" s="35"/>
    </row>
    <row r="33" spans="1:15" s="6" customFormat="1" ht="46.5" customHeight="1" x14ac:dyDescent="0.25">
      <c r="A33" s="29"/>
      <c r="B33" s="29"/>
      <c r="C33" s="43"/>
      <c r="D33" s="42"/>
      <c r="E33" s="23" t="s">
        <v>18</v>
      </c>
      <c r="F33" s="26">
        <v>0</v>
      </c>
      <c r="G33" s="29"/>
      <c r="H33" s="29"/>
      <c r="I33" s="58"/>
      <c r="J33" s="59"/>
      <c r="K33" s="60"/>
      <c r="L33" s="49"/>
      <c r="M33" s="49"/>
      <c r="N33" s="29"/>
      <c r="O33" s="35"/>
    </row>
    <row r="34" spans="1:15" s="6" customFormat="1" ht="57.75" customHeight="1" x14ac:dyDescent="0.25">
      <c r="A34" s="29"/>
      <c r="B34" s="29"/>
      <c r="C34" s="43"/>
      <c r="D34" s="42"/>
      <c r="E34" s="23" t="s">
        <v>19</v>
      </c>
      <c r="F34" s="26">
        <f>320.32+7038.1</f>
        <v>7358.42</v>
      </c>
      <c r="G34" s="29"/>
      <c r="H34" s="29"/>
      <c r="I34" s="58"/>
      <c r="J34" s="59"/>
      <c r="K34" s="60"/>
      <c r="L34" s="49"/>
      <c r="M34" s="49"/>
      <c r="N34" s="29"/>
      <c r="O34" s="35"/>
    </row>
    <row r="35" spans="1:15" s="6" customFormat="1" ht="66" customHeight="1" x14ac:dyDescent="0.25">
      <c r="A35" s="29"/>
      <c r="B35" s="29"/>
      <c r="C35" s="43"/>
      <c r="D35" s="42"/>
      <c r="E35" s="23" t="s">
        <v>21</v>
      </c>
      <c r="F35" s="27">
        <v>0</v>
      </c>
      <c r="G35" s="29"/>
      <c r="H35" s="29"/>
      <c r="I35" s="58"/>
      <c r="J35" s="59"/>
      <c r="K35" s="60"/>
      <c r="L35" s="49"/>
      <c r="M35" s="49"/>
      <c r="N35" s="29"/>
      <c r="O35" s="36"/>
    </row>
    <row r="36" spans="1:15" s="6" customFormat="1" ht="15" customHeight="1" x14ac:dyDescent="0.25">
      <c r="A36" s="29" t="s">
        <v>51</v>
      </c>
      <c r="B36" s="29" t="s">
        <v>86</v>
      </c>
      <c r="C36" s="43" t="s">
        <v>24</v>
      </c>
      <c r="D36" s="42">
        <f>F36</f>
        <v>57300.911999999997</v>
      </c>
      <c r="E36" s="7" t="s">
        <v>16</v>
      </c>
      <c r="F36" s="8">
        <f>SUM(F37:F40)</f>
        <v>57300.911999999997</v>
      </c>
      <c r="G36" s="29" t="s">
        <v>70</v>
      </c>
      <c r="H36" s="29" t="s">
        <v>70</v>
      </c>
      <c r="I36" s="58" t="s">
        <v>71</v>
      </c>
      <c r="J36" s="59" t="s">
        <v>72</v>
      </c>
      <c r="K36" s="60" t="s">
        <v>29</v>
      </c>
      <c r="L36" s="49" t="s">
        <v>69</v>
      </c>
      <c r="M36" s="49" t="s">
        <v>43</v>
      </c>
      <c r="N36" s="29" t="s">
        <v>73</v>
      </c>
      <c r="O36" s="34" t="s">
        <v>79</v>
      </c>
    </row>
    <row r="37" spans="1:15" s="6" customFormat="1" ht="30" x14ac:dyDescent="0.25">
      <c r="A37" s="29"/>
      <c r="B37" s="29"/>
      <c r="C37" s="43"/>
      <c r="D37" s="42"/>
      <c r="E37" s="23" t="s">
        <v>17</v>
      </c>
      <c r="F37" s="26">
        <v>0</v>
      </c>
      <c r="G37" s="29"/>
      <c r="H37" s="29"/>
      <c r="I37" s="58"/>
      <c r="J37" s="59"/>
      <c r="K37" s="60"/>
      <c r="L37" s="49"/>
      <c r="M37" s="49"/>
      <c r="N37" s="29"/>
      <c r="O37" s="35"/>
    </row>
    <row r="38" spans="1:15" s="6" customFormat="1" ht="30" x14ac:dyDescent="0.25">
      <c r="A38" s="29"/>
      <c r="B38" s="29"/>
      <c r="C38" s="43"/>
      <c r="D38" s="42"/>
      <c r="E38" s="23" t="s">
        <v>18</v>
      </c>
      <c r="F38" s="26">
        <v>0</v>
      </c>
      <c r="G38" s="29"/>
      <c r="H38" s="29"/>
      <c r="I38" s="58"/>
      <c r="J38" s="59"/>
      <c r="K38" s="60"/>
      <c r="L38" s="49"/>
      <c r="M38" s="49"/>
      <c r="N38" s="29"/>
      <c r="O38" s="35"/>
    </row>
    <row r="39" spans="1:15" s="6" customFormat="1" ht="45" x14ac:dyDescent="0.25">
      <c r="A39" s="29"/>
      <c r="B39" s="29"/>
      <c r="C39" s="43"/>
      <c r="D39" s="42"/>
      <c r="E39" s="23" t="s">
        <v>19</v>
      </c>
      <c r="F39" s="26">
        <f>88.6+230.983+17762.651</f>
        <v>18082.234</v>
      </c>
      <c r="G39" s="29"/>
      <c r="H39" s="29"/>
      <c r="I39" s="58"/>
      <c r="J39" s="59"/>
      <c r="K39" s="60"/>
      <c r="L39" s="49"/>
      <c r="M39" s="49"/>
      <c r="N39" s="29"/>
      <c r="O39" s="35"/>
    </row>
    <row r="40" spans="1:15" s="6" customFormat="1" ht="60" x14ac:dyDescent="0.25">
      <c r="A40" s="29"/>
      <c r="B40" s="29"/>
      <c r="C40" s="43"/>
      <c r="D40" s="42"/>
      <c r="E40" s="23" t="s">
        <v>21</v>
      </c>
      <c r="F40" s="27">
        <f>39218.678</f>
        <v>39218.678</v>
      </c>
      <c r="G40" s="29"/>
      <c r="H40" s="29"/>
      <c r="I40" s="58"/>
      <c r="J40" s="59"/>
      <c r="K40" s="60"/>
      <c r="L40" s="49"/>
      <c r="M40" s="49"/>
      <c r="N40" s="29"/>
      <c r="O40" s="36"/>
    </row>
    <row r="41" spans="1:15" s="6" customFormat="1" ht="15" customHeight="1" x14ac:dyDescent="0.25">
      <c r="A41" s="29" t="s">
        <v>52</v>
      </c>
      <c r="B41" s="29" t="s">
        <v>86</v>
      </c>
      <c r="C41" s="43" t="s">
        <v>24</v>
      </c>
      <c r="D41" s="42">
        <f>F41</f>
        <v>119698.13036</v>
      </c>
      <c r="E41" s="7" t="s">
        <v>16</v>
      </c>
      <c r="F41" s="8">
        <f>SUM(F42:F45)</f>
        <v>119698.13036</v>
      </c>
      <c r="G41" s="29" t="s">
        <v>74</v>
      </c>
      <c r="H41" s="29" t="s">
        <v>74</v>
      </c>
      <c r="I41" s="61" t="s">
        <v>75</v>
      </c>
      <c r="J41" s="55" t="s">
        <v>89</v>
      </c>
      <c r="K41" s="57" t="s">
        <v>76</v>
      </c>
      <c r="L41" s="64" t="s">
        <v>69</v>
      </c>
      <c r="M41" s="64" t="s">
        <v>43</v>
      </c>
      <c r="N41" s="37" t="s">
        <v>77</v>
      </c>
      <c r="O41" s="38" t="s">
        <v>87</v>
      </c>
    </row>
    <row r="42" spans="1:15" s="6" customFormat="1" ht="30" x14ac:dyDescent="0.25">
      <c r="A42" s="29"/>
      <c r="B42" s="29"/>
      <c r="C42" s="43"/>
      <c r="D42" s="42"/>
      <c r="E42" s="23" t="s">
        <v>17</v>
      </c>
      <c r="F42" s="26">
        <v>0</v>
      </c>
      <c r="G42" s="29"/>
      <c r="H42" s="29"/>
      <c r="I42" s="62"/>
      <c r="J42" s="55"/>
      <c r="K42" s="57"/>
      <c r="L42" s="64"/>
      <c r="M42" s="64"/>
      <c r="N42" s="37"/>
      <c r="O42" s="39"/>
    </row>
    <row r="43" spans="1:15" s="6" customFormat="1" ht="30" x14ac:dyDescent="0.25">
      <c r="A43" s="29"/>
      <c r="B43" s="29"/>
      <c r="C43" s="43"/>
      <c r="D43" s="42"/>
      <c r="E43" s="23" t="s">
        <v>18</v>
      </c>
      <c r="F43" s="26">
        <v>0</v>
      </c>
      <c r="G43" s="29"/>
      <c r="H43" s="29"/>
      <c r="I43" s="62"/>
      <c r="J43" s="55"/>
      <c r="K43" s="57"/>
      <c r="L43" s="64"/>
      <c r="M43" s="64"/>
      <c r="N43" s="37"/>
      <c r="O43" s="39"/>
    </row>
    <row r="44" spans="1:15" s="6" customFormat="1" ht="45" x14ac:dyDescent="0.25">
      <c r="A44" s="29"/>
      <c r="B44" s="29"/>
      <c r="C44" s="43"/>
      <c r="D44" s="42"/>
      <c r="E44" s="23" t="s">
        <v>19</v>
      </c>
      <c r="F44" s="26">
        <v>0</v>
      </c>
      <c r="G44" s="29"/>
      <c r="H44" s="29"/>
      <c r="I44" s="62"/>
      <c r="J44" s="55"/>
      <c r="K44" s="57"/>
      <c r="L44" s="64"/>
      <c r="M44" s="64"/>
      <c r="N44" s="37"/>
      <c r="O44" s="39"/>
    </row>
    <row r="45" spans="1:15" s="6" customFormat="1" ht="60" x14ac:dyDescent="0.25">
      <c r="A45" s="29"/>
      <c r="B45" s="29"/>
      <c r="C45" s="43"/>
      <c r="D45" s="42"/>
      <c r="E45" s="23" t="s">
        <v>21</v>
      </c>
      <c r="F45" s="27">
        <f>119698130.36/1000</f>
        <v>119698.13036</v>
      </c>
      <c r="G45" s="29"/>
      <c r="H45" s="29"/>
      <c r="I45" s="63"/>
      <c r="J45" s="55"/>
      <c r="K45" s="57"/>
      <c r="L45" s="64"/>
      <c r="M45" s="64"/>
      <c r="N45" s="37"/>
      <c r="O45" s="40"/>
    </row>
    <row r="46" spans="1:15" s="6" customFormat="1" x14ac:dyDescent="0.25">
      <c r="A46" s="11"/>
      <c r="B46" s="11"/>
      <c r="C46" s="12"/>
      <c r="D46" s="13"/>
      <c r="E46" s="14"/>
      <c r="F46" s="15"/>
      <c r="G46" s="16"/>
      <c r="H46" s="16"/>
      <c r="I46" s="17"/>
      <c r="J46" s="11"/>
      <c r="K46" s="18"/>
      <c r="L46" s="20"/>
      <c r="M46" s="20"/>
      <c r="N46" s="17"/>
      <c r="O46" s="19"/>
    </row>
    <row r="47" spans="1:15" s="6" customFormat="1" x14ac:dyDescent="0.25">
      <c r="A47" s="11"/>
      <c r="B47" s="11"/>
      <c r="C47" s="12"/>
      <c r="D47" s="13"/>
      <c r="E47" s="14"/>
      <c r="F47" s="15"/>
      <c r="G47" s="16"/>
      <c r="H47" s="16"/>
      <c r="I47" s="17"/>
      <c r="J47" s="11"/>
      <c r="K47" s="18"/>
      <c r="L47" s="20"/>
      <c r="M47" s="20"/>
      <c r="N47" s="17"/>
      <c r="O47" s="19"/>
    </row>
    <row r="48" spans="1:15" s="6" customFormat="1" x14ac:dyDescent="0.25">
      <c r="A48" s="11"/>
      <c r="B48" s="11"/>
      <c r="C48" s="12"/>
      <c r="D48" s="13"/>
      <c r="E48" s="14"/>
      <c r="F48" s="15"/>
      <c r="G48" s="16"/>
      <c r="H48" s="16"/>
      <c r="I48" s="17"/>
      <c r="J48" s="11"/>
      <c r="K48" s="18"/>
      <c r="L48" s="20"/>
      <c r="M48" s="20"/>
      <c r="N48" s="17"/>
      <c r="O48" s="19"/>
    </row>
    <row r="49" spans="1:15" s="6" customFormat="1" x14ac:dyDescent="0.25">
      <c r="A49" s="11"/>
      <c r="B49" s="11"/>
      <c r="C49" s="12"/>
      <c r="D49" s="13"/>
      <c r="E49" s="14"/>
      <c r="F49" s="15"/>
      <c r="G49" s="16"/>
      <c r="H49" s="16"/>
      <c r="I49" s="17"/>
      <c r="J49" s="11"/>
      <c r="K49" s="18"/>
      <c r="L49" s="20"/>
      <c r="M49" s="20"/>
      <c r="N49" s="17"/>
      <c r="O49" s="19"/>
    </row>
    <row r="50" spans="1:15" s="6" customFormat="1" x14ac:dyDescent="0.25">
      <c r="A50" s="11"/>
      <c r="B50" s="11"/>
      <c r="C50" s="12"/>
      <c r="D50" s="13"/>
      <c r="E50" s="14"/>
      <c r="F50" s="15"/>
      <c r="G50" s="16"/>
      <c r="H50" s="16"/>
      <c r="I50" s="17"/>
      <c r="J50" s="11"/>
      <c r="K50" s="18"/>
      <c r="L50" s="20"/>
      <c r="M50" s="20"/>
      <c r="N50" s="17"/>
      <c r="O50" s="19"/>
    </row>
    <row r="51" spans="1:15" s="6" customFormat="1" x14ac:dyDescent="0.25">
      <c r="A51" s="11"/>
      <c r="B51" s="11"/>
      <c r="C51" s="12"/>
      <c r="D51" s="13"/>
      <c r="E51" s="14"/>
      <c r="F51" s="15"/>
      <c r="G51" s="16"/>
      <c r="H51" s="16"/>
      <c r="I51" s="17"/>
      <c r="J51" s="11"/>
      <c r="K51" s="18"/>
      <c r="L51" s="20"/>
      <c r="M51" s="20"/>
      <c r="N51" s="17"/>
      <c r="O51" s="19"/>
    </row>
    <row r="52" spans="1:15" s="6" customFormat="1" x14ac:dyDescent="0.25">
      <c r="A52" s="11"/>
      <c r="B52" s="11"/>
      <c r="C52" s="12"/>
      <c r="D52" s="13"/>
      <c r="E52" s="14"/>
      <c r="F52" s="15"/>
      <c r="G52" s="16"/>
      <c r="H52" s="16"/>
      <c r="I52" s="17"/>
      <c r="J52" s="11"/>
      <c r="K52" s="18"/>
      <c r="L52" s="20"/>
      <c r="M52" s="20"/>
      <c r="N52" s="17"/>
      <c r="O52" s="19"/>
    </row>
    <row r="53" spans="1:15" s="6" customFormat="1" x14ac:dyDescent="0.25">
      <c r="A53" s="11"/>
      <c r="B53" s="11"/>
      <c r="C53" s="12"/>
      <c r="D53" s="13"/>
      <c r="E53" s="14"/>
      <c r="F53" s="15"/>
      <c r="G53" s="16"/>
      <c r="H53" s="16"/>
      <c r="I53" s="17"/>
      <c r="J53" s="11"/>
      <c r="K53" s="18"/>
      <c r="L53" s="20"/>
      <c r="M53" s="20"/>
      <c r="N53" s="17"/>
      <c r="O53" s="19"/>
    </row>
    <row r="54" spans="1:15" s="6" customFormat="1" x14ac:dyDescent="0.25">
      <c r="A54" s="11"/>
      <c r="B54" s="11"/>
      <c r="C54" s="12"/>
      <c r="D54" s="13"/>
      <c r="E54" s="14"/>
      <c r="F54" s="15"/>
      <c r="G54" s="16"/>
      <c r="H54" s="16"/>
      <c r="I54" s="17"/>
      <c r="J54" s="11"/>
      <c r="K54" s="18"/>
      <c r="L54" s="20"/>
      <c r="M54" s="20"/>
      <c r="N54" s="17"/>
      <c r="O54" s="19"/>
    </row>
    <row r="55" spans="1:15" s="6" customFormat="1" x14ac:dyDescent="0.25">
      <c r="A55" s="11"/>
      <c r="B55" s="11"/>
      <c r="C55" s="12"/>
      <c r="D55" s="13"/>
      <c r="E55" s="14"/>
      <c r="F55" s="15"/>
      <c r="G55" s="16"/>
      <c r="H55" s="16"/>
      <c r="I55" s="17"/>
      <c r="J55" s="11"/>
      <c r="K55" s="18"/>
      <c r="L55" s="20"/>
      <c r="M55" s="20"/>
      <c r="N55" s="17"/>
      <c r="O55" s="19"/>
    </row>
    <row r="56" spans="1:15" s="6" customFormat="1" x14ac:dyDescent="0.25">
      <c r="A56" s="11"/>
      <c r="B56" s="11"/>
      <c r="C56" s="12"/>
      <c r="D56" s="13"/>
      <c r="E56" s="14"/>
      <c r="F56" s="15"/>
      <c r="G56" s="16"/>
      <c r="H56" s="16"/>
      <c r="I56" s="17"/>
      <c r="J56" s="11"/>
      <c r="K56" s="18"/>
      <c r="L56" s="20"/>
      <c r="M56" s="20"/>
      <c r="N56" s="17"/>
      <c r="O56" s="19"/>
    </row>
    <row r="57" spans="1:15" s="6" customFormat="1" x14ac:dyDescent="0.25">
      <c r="A57" s="11"/>
      <c r="B57" s="11"/>
      <c r="C57" s="12"/>
      <c r="D57" s="13"/>
      <c r="E57" s="14"/>
      <c r="F57" s="15"/>
      <c r="G57" s="16"/>
      <c r="H57" s="16"/>
      <c r="I57" s="17"/>
      <c r="J57" s="11"/>
      <c r="K57" s="18"/>
      <c r="L57" s="20"/>
      <c r="M57" s="20"/>
      <c r="N57" s="17"/>
      <c r="O57" s="19"/>
    </row>
    <row r="58" spans="1:15" s="6" customFormat="1" x14ac:dyDescent="0.25">
      <c r="A58" s="11"/>
      <c r="B58" s="11"/>
      <c r="C58" s="12"/>
      <c r="D58" s="13"/>
      <c r="E58" s="14"/>
      <c r="F58" s="15"/>
      <c r="G58" s="16"/>
      <c r="H58" s="16"/>
      <c r="I58" s="17"/>
      <c r="J58" s="11"/>
      <c r="K58" s="18"/>
      <c r="L58" s="20"/>
      <c r="M58" s="20"/>
      <c r="N58" s="17"/>
      <c r="O58" s="19"/>
    </row>
    <row r="59" spans="1:15" s="6" customFormat="1" x14ac:dyDescent="0.25">
      <c r="A59" s="11"/>
      <c r="B59" s="11"/>
      <c r="C59" s="12"/>
      <c r="D59" s="13"/>
      <c r="E59" s="14"/>
      <c r="F59" s="15"/>
      <c r="G59" s="16"/>
      <c r="H59" s="16"/>
      <c r="I59" s="17"/>
      <c r="J59" s="11"/>
      <c r="K59" s="18"/>
      <c r="L59" s="20"/>
      <c r="M59" s="20"/>
      <c r="N59" s="17"/>
      <c r="O59" s="19"/>
    </row>
    <row r="60" spans="1:15" s="6" customFormat="1" x14ac:dyDescent="0.25">
      <c r="A60" s="11"/>
      <c r="B60" s="11"/>
      <c r="C60" s="12"/>
      <c r="D60" s="13"/>
      <c r="E60" s="14"/>
      <c r="F60" s="15"/>
      <c r="G60" s="16"/>
      <c r="H60" s="16"/>
      <c r="I60" s="17"/>
      <c r="J60" s="11"/>
      <c r="K60" s="18"/>
      <c r="L60" s="20"/>
      <c r="M60" s="20"/>
      <c r="N60" s="17"/>
      <c r="O60" s="19"/>
    </row>
    <row r="61" spans="1:15" s="6" customFormat="1" x14ac:dyDescent="0.25">
      <c r="A61" s="11"/>
      <c r="B61" s="11"/>
      <c r="C61" s="12"/>
      <c r="D61" s="13"/>
      <c r="E61" s="14"/>
      <c r="F61" s="15"/>
      <c r="G61" s="16"/>
      <c r="H61" s="16"/>
      <c r="I61" s="17"/>
      <c r="J61" s="11"/>
      <c r="K61" s="18"/>
      <c r="L61" s="20"/>
      <c r="M61" s="20"/>
      <c r="N61" s="17"/>
      <c r="O61" s="19"/>
    </row>
    <row r="62" spans="1:15" s="6" customFormat="1" x14ac:dyDescent="0.25">
      <c r="A62" s="11"/>
      <c r="B62" s="11"/>
      <c r="C62" s="12"/>
      <c r="D62" s="13"/>
      <c r="E62" s="14"/>
      <c r="F62" s="15"/>
      <c r="G62" s="16"/>
      <c r="H62" s="16"/>
      <c r="I62" s="17"/>
      <c r="J62" s="11"/>
      <c r="K62" s="18"/>
      <c r="L62" s="20"/>
      <c r="M62" s="20"/>
      <c r="N62" s="17"/>
      <c r="O62" s="19"/>
    </row>
    <row r="63" spans="1:15" s="6" customFormat="1" x14ac:dyDescent="0.25">
      <c r="A63" s="11"/>
      <c r="B63" s="11"/>
      <c r="C63" s="12"/>
      <c r="D63" s="13"/>
      <c r="E63" s="14"/>
      <c r="F63" s="15"/>
      <c r="G63" s="16"/>
      <c r="H63" s="16"/>
      <c r="I63" s="17"/>
      <c r="J63" s="11"/>
      <c r="K63" s="18"/>
      <c r="L63" s="20"/>
      <c r="M63" s="20"/>
      <c r="N63" s="17"/>
      <c r="O63" s="19"/>
    </row>
    <row r="64" spans="1:15" s="6" customFormat="1" x14ac:dyDescent="0.25">
      <c r="A64" s="11"/>
      <c r="B64" s="11"/>
      <c r="C64" s="12"/>
      <c r="D64" s="13"/>
      <c r="E64" s="14"/>
      <c r="F64" s="15"/>
      <c r="G64" s="16"/>
      <c r="H64" s="16"/>
      <c r="I64" s="17"/>
      <c r="J64" s="11"/>
      <c r="K64" s="18"/>
      <c r="L64" s="20"/>
      <c r="M64" s="20"/>
      <c r="N64" s="17"/>
      <c r="O64" s="19"/>
    </row>
    <row r="65" spans="1:15" s="6" customFormat="1" x14ac:dyDescent="0.25">
      <c r="A65" s="11"/>
      <c r="B65" s="11"/>
      <c r="C65" s="12"/>
      <c r="D65" s="13"/>
      <c r="E65" s="14"/>
      <c r="F65" s="15"/>
      <c r="G65" s="16"/>
      <c r="H65" s="16"/>
      <c r="I65" s="17"/>
      <c r="J65" s="11"/>
      <c r="K65" s="18"/>
      <c r="L65" s="20"/>
      <c r="M65" s="20"/>
      <c r="N65" s="17"/>
      <c r="O65" s="19"/>
    </row>
    <row r="66" spans="1:15" s="6" customFormat="1" x14ac:dyDescent="0.25">
      <c r="A66" s="11"/>
      <c r="B66" s="11"/>
      <c r="C66" s="12"/>
      <c r="D66" s="13"/>
      <c r="E66" s="14"/>
      <c r="F66" s="15"/>
      <c r="G66" s="16"/>
      <c r="H66" s="16"/>
      <c r="I66" s="17"/>
      <c r="J66" s="11"/>
      <c r="K66" s="18"/>
      <c r="L66" s="20"/>
      <c r="M66" s="20"/>
      <c r="N66" s="17"/>
      <c r="O66" s="19"/>
    </row>
    <row r="67" spans="1:15" s="6" customFormat="1" x14ac:dyDescent="0.25">
      <c r="A67" s="11"/>
      <c r="B67" s="11"/>
      <c r="C67" s="12"/>
      <c r="D67" s="13"/>
      <c r="E67" s="14"/>
      <c r="F67" s="15"/>
      <c r="G67" s="16"/>
      <c r="H67" s="16"/>
      <c r="I67" s="17"/>
      <c r="J67" s="11"/>
      <c r="K67" s="18"/>
      <c r="L67" s="20"/>
      <c r="M67" s="20"/>
      <c r="N67" s="17"/>
      <c r="O67" s="19"/>
    </row>
    <row r="68" spans="1:15" s="6" customFormat="1" x14ac:dyDescent="0.25">
      <c r="A68" s="11"/>
      <c r="B68" s="11"/>
      <c r="C68" s="12"/>
      <c r="D68" s="13"/>
      <c r="E68" s="14"/>
      <c r="F68" s="15"/>
      <c r="G68" s="16"/>
      <c r="H68" s="16"/>
      <c r="I68" s="17"/>
      <c r="J68" s="11"/>
      <c r="K68" s="18"/>
      <c r="L68" s="20"/>
      <c r="M68" s="20"/>
      <c r="N68" s="17"/>
      <c r="O68" s="19"/>
    </row>
    <row r="69" spans="1:15" s="6" customFormat="1" x14ac:dyDescent="0.25">
      <c r="A69" s="11"/>
      <c r="B69" s="11"/>
      <c r="C69" s="12"/>
      <c r="D69" s="13"/>
      <c r="E69" s="14"/>
      <c r="F69" s="15"/>
      <c r="G69" s="16"/>
      <c r="H69" s="16"/>
      <c r="I69" s="17"/>
      <c r="J69" s="11"/>
      <c r="K69" s="18"/>
      <c r="L69" s="20"/>
      <c r="M69" s="20"/>
      <c r="N69" s="17"/>
      <c r="O69" s="19"/>
    </row>
    <row r="72" spans="1:15" x14ac:dyDescent="0.25">
      <c r="A72" s="6"/>
      <c r="B72" s="6"/>
      <c r="C72" s="6"/>
      <c r="D72" s="6"/>
      <c r="E72" s="6"/>
      <c r="F72" s="6"/>
    </row>
    <row r="73" spans="1:15" x14ac:dyDescent="0.25">
      <c r="A73" s="6"/>
      <c r="B73" s="6"/>
      <c r="C73" s="6"/>
      <c r="D73" s="6"/>
      <c r="E73" s="6"/>
      <c r="F73" s="6"/>
    </row>
    <row r="74" spans="1:15" x14ac:dyDescent="0.25">
      <c r="A74" s="6"/>
      <c r="B74" s="6"/>
      <c r="C74" s="6"/>
      <c r="D74" s="6"/>
      <c r="E74" s="6"/>
      <c r="F74" s="6"/>
    </row>
    <row r="75" spans="1:15" x14ac:dyDescent="0.25">
      <c r="A75" s="6"/>
      <c r="B75" s="6"/>
      <c r="C75" s="6"/>
      <c r="D75" s="6"/>
      <c r="E75" s="6"/>
      <c r="F75" s="6"/>
    </row>
    <row r="76" spans="1:15" x14ac:dyDescent="0.25">
      <c r="A76" s="6"/>
      <c r="B76" s="6"/>
      <c r="C76" s="6"/>
      <c r="D76" s="6"/>
      <c r="E76" s="6"/>
      <c r="F76" s="6"/>
    </row>
    <row r="77" spans="1:15" x14ac:dyDescent="0.25">
      <c r="A77" s="6"/>
      <c r="B77" s="6"/>
      <c r="C77" s="6"/>
      <c r="D77" s="6"/>
      <c r="E77" s="6"/>
      <c r="F77" s="6"/>
    </row>
    <row r="78" spans="1:15" x14ac:dyDescent="0.25">
      <c r="A78" s="6"/>
      <c r="B78" s="6"/>
      <c r="C78" s="6"/>
      <c r="D78" s="6"/>
      <c r="E78" s="6"/>
      <c r="F78" s="6"/>
    </row>
  </sheetData>
  <mergeCells count="119">
    <mergeCell ref="N36:N40"/>
    <mergeCell ref="L26:L30"/>
    <mergeCell ref="M26:M30"/>
    <mergeCell ref="N26:N30"/>
    <mergeCell ref="L41:L45"/>
    <mergeCell ref="M41:M45"/>
    <mergeCell ref="N41:N45"/>
    <mergeCell ref="L11:L15"/>
    <mergeCell ref="M11:M15"/>
    <mergeCell ref="N11:N15"/>
    <mergeCell ref="L16:L20"/>
    <mergeCell ref="M16:M20"/>
    <mergeCell ref="N16:N20"/>
    <mergeCell ref="L21:L25"/>
    <mergeCell ref="M21:M25"/>
    <mergeCell ref="N21:N25"/>
    <mergeCell ref="L31:L35"/>
    <mergeCell ref="M31:M35"/>
    <mergeCell ref="N31:N35"/>
    <mergeCell ref="L36:L40"/>
    <mergeCell ref="M36:M40"/>
    <mergeCell ref="G41:G45"/>
    <mergeCell ref="H41:H45"/>
    <mergeCell ref="I41:I45"/>
    <mergeCell ref="J41:J45"/>
    <mergeCell ref="K41:K45"/>
    <mergeCell ref="G36:G40"/>
    <mergeCell ref="H36:H40"/>
    <mergeCell ref="I36:I40"/>
    <mergeCell ref="J36:J40"/>
    <mergeCell ref="K36:K40"/>
    <mergeCell ref="G31:G35"/>
    <mergeCell ref="H31:H35"/>
    <mergeCell ref="I31:I35"/>
    <mergeCell ref="J31:J35"/>
    <mergeCell ref="K31:K35"/>
    <mergeCell ref="G26:G30"/>
    <mergeCell ref="H26:H30"/>
    <mergeCell ref="I26:I30"/>
    <mergeCell ref="J26:J30"/>
    <mergeCell ref="K26:K30"/>
    <mergeCell ref="G21:G25"/>
    <mergeCell ref="H21:H25"/>
    <mergeCell ref="I21:I25"/>
    <mergeCell ref="J21:J25"/>
    <mergeCell ref="K21:K25"/>
    <mergeCell ref="G16:G20"/>
    <mergeCell ref="H16:H20"/>
    <mergeCell ref="I16:I20"/>
    <mergeCell ref="J16:J20"/>
    <mergeCell ref="K16:K20"/>
    <mergeCell ref="G11:G15"/>
    <mergeCell ref="H11:H15"/>
    <mergeCell ref="I11:I15"/>
    <mergeCell ref="J11:J15"/>
    <mergeCell ref="K11:K15"/>
    <mergeCell ref="C41:C45"/>
    <mergeCell ref="D41:D45"/>
    <mergeCell ref="A26:A30"/>
    <mergeCell ref="B26:B30"/>
    <mergeCell ref="C26:C30"/>
    <mergeCell ref="D26:D30"/>
    <mergeCell ref="A31:A35"/>
    <mergeCell ref="B31:B35"/>
    <mergeCell ref="C31:C35"/>
    <mergeCell ref="D31:D35"/>
    <mergeCell ref="A11:A15"/>
    <mergeCell ref="B11:B15"/>
    <mergeCell ref="C11:C15"/>
    <mergeCell ref="D11:D15"/>
    <mergeCell ref="A16:A20"/>
    <mergeCell ref="B16:B20"/>
    <mergeCell ref="C16:C20"/>
    <mergeCell ref="D16:D20"/>
    <mergeCell ref="A21:A25"/>
    <mergeCell ref="A1:O1"/>
    <mergeCell ref="N2:N3"/>
    <mergeCell ref="O2:O3"/>
    <mergeCell ref="G2:H2"/>
    <mergeCell ref="I2:J2"/>
    <mergeCell ref="K2:K3"/>
    <mergeCell ref="L2:L3"/>
    <mergeCell ref="M2:M3"/>
    <mergeCell ref="A2:A3"/>
    <mergeCell ref="B2:B3"/>
    <mergeCell ref="C2:C3"/>
    <mergeCell ref="D2:D3"/>
    <mergeCell ref="A5:O5"/>
    <mergeCell ref="E2:E3"/>
    <mergeCell ref="F2:F3"/>
    <mergeCell ref="G6:G10"/>
    <mergeCell ref="H6:H10"/>
    <mergeCell ref="I6:I10"/>
    <mergeCell ref="J6:J10"/>
    <mergeCell ref="K6:K10"/>
    <mergeCell ref="O6:O10"/>
    <mergeCell ref="C6:C10"/>
    <mergeCell ref="L6:L10"/>
    <mergeCell ref="M6:M10"/>
    <mergeCell ref="N6:N10"/>
    <mergeCell ref="A6:A10"/>
    <mergeCell ref="B6:B10"/>
    <mergeCell ref="D6:D10"/>
    <mergeCell ref="B21:B25"/>
    <mergeCell ref="C21:C25"/>
    <mergeCell ref="D21:D25"/>
    <mergeCell ref="A36:A40"/>
    <mergeCell ref="B36:B40"/>
    <mergeCell ref="C36:C40"/>
    <mergeCell ref="D36:D40"/>
    <mergeCell ref="A41:A45"/>
    <mergeCell ref="B41:B45"/>
    <mergeCell ref="O41:O45"/>
    <mergeCell ref="O11:O15"/>
    <mergeCell ref="O16:O20"/>
    <mergeCell ref="O21:O25"/>
    <mergeCell ref="O26:O30"/>
    <mergeCell ref="O31:O35"/>
    <mergeCell ref="O36:O40"/>
  </mergeCells>
  <printOptions horizontalCentered="1"/>
  <pageMargins left="0.11811023622047245" right="0.11811023622047245" top="0.94488188976377963" bottom="0.55118110236220474" header="0.31496062992125984" footer="0.31496062992125984"/>
  <pageSetup paperSize="9" scale="83" fitToWidth="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 2025 уточн</vt:lpstr>
      <vt:lpstr>'план 2025 уточн'!Заголовки_для_печати</vt:lpstr>
      <vt:lpstr>'план 2025 уточн'!Область_печати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2026-02-18T04:47:36Z</dcterms:modified>
</cp:coreProperties>
</file>