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970" windowHeight="3540"/>
  </bookViews>
  <sheets>
    <sheet name="отчет" sheetId="2" r:id="rId1"/>
    <sheet name="Лист1" sheetId="3" r:id="rId2"/>
  </sheets>
  <definedNames>
    <definedName name="_xlnm.Print_Titles" localSheetId="0">отчет!$3:$5</definedName>
    <definedName name="_xlnm.Print_Area" localSheetId="0">отчет!$A$1:$V$97</definedName>
  </definedNames>
  <calcPr calcId="162913"/>
</workbook>
</file>

<file path=xl/calcChain.xml><?xml version="1.0" encoding="utf-8"?>
<calcChain xmlns="http://schemas.openxmlformats.org/spreadsheetml/2006/main">
  <c r="G64" i="2" l="1"/>
  <c r="G94" i="2"/>
  <c r="G93" i="2"/>
  <c r="G92" i="2"/>
  <c r="G91" i="2"/>
  <c r="H90" i="2"/>
  <c r="G90" i="2" s="1"/>
  <c r="F90" i="2"/>
  <c r="D90" i="2" s="1"/>
  <c r="G88" i="2"/>
  <c r="G87" i="2"/>
  <c r="G86" i="2"/>
  <c r="G85" i="2"/>
  <c r="H84" i="2"/>
  <c r="G84" i="2" s="1"/>
  <c r="F84" i="2"/>
  <c r="D84" i="2" s="1"/>
  <c r="G82" i="2"/>
  <c r="G81" i="2"/>
  <c r="G80" i="2"/>
  <c r="G79" i="2"/>
  <c r="H78" i="2"/>
  <c r="G78" i="2" s="1"/>
  <c r="F78" i="2"/>
  <c r="D78" i="2" s="1"/>
  <c r="G76" i="2"/>
  <c r="G75" i="2"/>
  <c r="G74" i="2"/>
  <c r="G73" i="2"/>
  <c r="H72" i="2"/>
  <c r="G72" i="2" s="1"/>
  <c r="F72" i="2"/>
  <c r="D72" i="2" s="1"/>
  <c r="H70" i="2"/>
  <c r="G70" i="2" s="1"/>
  <c r="F70" i="2"/>
  <c r="G69" i="2"/>
  <c r="G68" i="2"/>
  <c r="G67" i="2"/>
  <c r="F66" i="2"/>
  <c r="D66" i="2" s="1"/>
  <c r="G63" i="2"/>
  <c r="G62" i="2"/>
  <c r="G61" i="2"/>
  <c r="H60" i="2"/>
  <c r="G60" i="2" s="1"/>
  <c r="F60" i="2"/>
  <c r="D60" i="2" s="1"/>
  <c r="G58" i="2"/>
  <c r="H57" i="2"/>
  <c r="G57" i="2" s="1"/>
  <c r="G56" i="2"/>
  <c r="G55" i="2"/>
  <c r="F54" i="2"/>
  <c r="D54" i="2"/>
  <c r="G52" i="2"/>
  <c r="H51" i="2"/>
  <c r="G51" i="2" s="1"/>
  <c r="F51" i="2"/>
  <c r="F48" i="2" s="1"/>
  <c r="G50" i="2"/>
  <c r="G49" i="2"/>
  <c r="D48" i="2"/>
  <c r="G46" i="2"/>
  <c r="H45" i="2"/>
  <c r="G45" i="2" s="1"/>
  <c r="G44" i="2"/>
  <c r="G43" i="2"/>
  <c r="F42" i="2"/>
  <c r="D42" i="2"/>
  <c r="G40" i="2"/>
  <c r="G39" i="2"/>
  <c r="G38" i="2"/>
  <c r="G37" i="2"/>
  <c r="H36" i="2"/>
  <c r="F36" i="2"/>
  <c r="G36" i="2" l="1"/>
  <c r="H42" i="2"/>
  <c r="H54" i="2"/>
  <c r="G54" i="2"/>
  <c r="G42" i="2"/>
  <c r="G48" i="2"/>
  <c r="H66" i="2"/>
  <c r="G66" i="2" s="1"/>
  <c r="H48" i="2"/>
  <c r="F30" i="2"/>
  <c r="G30" i="2"/>
  <c r="H30" i="2"/>
  <c r="G24" i="2" l="1"/>
  <c r="H24" i="2"/>
  <c r="F24" i="2"/>
  <c r="H12" i="2"/>
  <c r="F12" i="2"/>
  <c r="G17" i="2"/>
  <c r="G11" i="2"/>
  <c r="D30" i="2" l="1"/>
  <c r="H22" i="2" l="1"/>
  <c r="G22" i="2" s="1"/>
  <c r="G16" i="2"/>
  <c r="G20" i="2"/>
  <c r="G19" i="2"/>
  <c r="H21" i="2"/>
  <c r="G15" i="2"/>
  <c r="G14" i="2"/>
  <c r="G13" i="2"/>
  <c r="H8" i="2"/>
  <c r="G8" i="2" s="1"/>
  <c r="G10" i="2"/>
  <c r="F20" i="2"/>
  <c r="F18" i="2" s="1"/>
  <c r="D12" i="2"/>
  <c r="F9" i="2"/>
  <c r="F8" i="2"/>
  <c r="F7" i="2"/>
  <c r="G12" i="2" l="1"/>
  <c r="F6" i="2"/>
  <c r="G6" i="2"/>
  <c r="H6" i="2"/>
  <c r="G21" i="2"/>
  <c r="G18" i="2" s="1"/>
  <c r="H18" i="2"/>
</calcChain>
</file>

<file path=xl/comments1.xml><?xml version="1.0" encoding="utf-8"?>
<comments xmlns="http://schemas.openxmlformats.org/spreadsheetml/2006/main">
  <authors>
    <author>Автор</author>
  </authors>
  <commentList>
    <comment ref="D18" authorId="0" shapeId="0">
      <text>
        <r>
          <rPr>
            <b/>
            <sz val="9"/>
            <color indexed="81"/>
            <rFont val="Tahoma"/>
            <family val="2"/>
            <charset val="204"/>
          </rPr>
          <t>Автор:</t>
        </r>
        <r>
          <rPr>
            <sz val="9"/>
            <color indexed="81"/>
            <rFont val="Tahoma"/>
            <family val="2"/>
            <charset val="204"/>
          </rPr>
          <t xml:space="preserve">
402263,8 из госпрограммы остальное ПИР</t>
        </r>
      </text>
    </comment>
    <comment ref="L18" authorId="0" shapeId="0">
      <text>
        <r>
          <rPr>
            <b/>
            <sz val="9"/>
            <color indexed="81"/>
            <rFont val="Tahoma"/>
            <family val="2"/>
            <charset val="204"/>
          </rPr>
          <t>Автор:</t>
        </r>
        <r>
          <rPr>
            <sz val="9"/>
            <color indexed="81"/>
            <rFont val="Tahoma"/>
            <family val="2"/>
            <charset val="204"/>
          </rPr>
          <t xml:space="preserve">
информация от Е.А. Латышевой</t>
        </r>
      </text>
    </comment>
    <comment ref="F21" authorId="0" shapeId="0">
      <text>
        <r>
          <rPr>
            <b/>
            <sz val="9"/>
            <color indexed="81"/>
            <rFont val="Tahoma"/>
            <family val="2"/>
            <charset val="204"/>
          </rPr>
          <t>Автор:</t>
        </r>
        <r>
          <rPr>
            <sz val="9"/>
            <color indexed="81"/>
            <rFont val="Tahoma"/>
            <family val="2"/>
            <charset val="204"/>
          </rPr>
          <t xml:space="preserve">
в том числе ПИР 8 699,459 МБ</t>
        </r>
      </text>
    </comment>
    <comment ref="D66" authorId="0" shapeId="0">
      <text>
        <r>
          <rPr>
            <b/>
            <sz val="9"/>
            <color indexed="81"/>
            <rFont val="Tahoma"/>
            <family val="2"/>
            <charset val="204"/>
          </rPr>
          <t>Автор:</t>
        </r>
        <r>
          <rPr>
            <sz val="9"/>
            <color indexed="81"/>
            <rFont val="Tahoma"/>
            <family val="2"/>
            <charset val="204"/>
          </rPr>
          <t xml:space="preserve">
стоимость СМР будет определена после выполнения ПИР</t>
        </r>
      </text>
    </comment>
    <comment ref="L66" authorId="0" shapeId="0">
      <text>
        <r>
          <rPr>
            <b/>
            <sz val="9"/>
            <color indexed="81"/>
            <rFont val="Tahoma"/>
            <family val="2"/>
            <charset val="204"/>
          </rPr>
          <t>Автор:</t>
        </r>
        <r>
          <rPr>
            <sz val="9"/>
            <color indexed="81"/>
            <rFont val="Tahoma"/>
            <charset val="1"/>
          </rPr>
          <t xml:space="preserve">
информация от Семенцова О.П.</t>
        </r>
      </text>
    </comment>
    <comment ref="L72" authorId="0" shapeId="0">
      <text>
        <r>
          <rPr>
            <b/>
            <sz val="9"/>
            <color indexed="81"/>
            <rFont val="Tahoma"/>
            <family val="2"/>
            <charset val="204"/>
          </rPr>
          <t>Автор:</t>
        </r>
        <r>
          <rPr>
            <sz val="9"/>
            <color indexed="81"/>
            <rFont val="Tahoma"/>
            <family val="2"/>
            <charset val="204"/>
          </rPr>
          <t xml:space="preserve">
информация от Е.А. Латышевой</t>
        </r>
      </text>
    </comment>
    <comment ref="L78" authorId="0" shapeId="0">
      <text>
        <r>
          <rPr>
            <b/>
            <sz val="9"/>
            <color indexed="81"/>
            <rFont val="Tahoma"/>
            <family val="2"/>
            <charset val="204"/>
          </rPr>
          <t>Автор:</t>
        </r>
        <r>
          <rPr>
            <sz val="9"/>
            <color indexed="81"/>
            <rFont val="Tahoma"/>
            <charset val="1"/>
          </rPr>
          <t xml:space="preserve">
информация от Холод Ю.С.</t>
        </r>
      </text>
    </comment>
    <comment ref="L84" authorId="0" shapeId="0">
      <text>
        <r>
          <rPr>
            <b/>
            <sz val="9"/>
            <color indexed="81"/>
            <rFont val="Tahoma"/>
            <family val="2"/>
            <charset val="204"/>
          </rPr>
          <t>Автор:</t>
        </r>
        <r>
          <rPr>
            <sz val="9"/>
            <color indexed="81"/>
            <rFont val="Tahoma"/>
            <charset val="1"/>
          </rPr>
          <t xml:space="preserve">
Информация от Холод Ю.С.</t>
        </r>
      </text>
    </comment>
  </commentList>
</comments>
</file>

<file path=xl/sharedStrings.xml><?xml version="1.0" encoding="utf-8"?>
<sst xmlns="http://schemas.openxmlformats.org/spreadsheetml/2006/main" count="373" uniqueCount="172">
  <si>
    <t>Название проекта</t>
  </si>
  <si>
    <t>Краткое описание проекта</t>
  </si>
  <si>
    <t>Вид деятельности</t>
  </si>
  <si>
    <t>Инвестиционная емкость проекта, тыс. рублей</t>
  </si>
  <si>
    <t>Источники финансирования</t>
  </si>
  <si>
    <t>Объем оказанной государственной поддержки</t>
  </si>
  <si>
    <t>Срок реализации проекта</t>
  </si>
  <si>
    <t>Текущее состояние проекта</t>
  </si>
  <si>
    <t>Вид работ</t>
  </si>
  <si>
    <t>Фактический адрес</t>
  </si>
  <si>
    <t>Контактная информация</t>
  </si>
  <si>
    <t>Ответственный за реализацию проекта</t>
  </si>
  <si>
    <t>Координаты</t>
  </si>
  <si>
    <t>Год окончания</t>
  </si>
  <si>
    <t>Стадия проекта</t>
  </si>
  <si>
    <t>Описание</t>
  </si>
  <si>
    <t>в том числе за счет оказанной государственной поддержки</t>
  </si>
  <si>
    <t>всего</t>
  </si>
  <si>
    <t>Отчет о ходе реализации плана создания объектов инвестиционной инфраструктуры</t>
  </si>
  <si>
    <t>Федеральный бюджет</t>
  </si>
  <si>
    <t>Бюджет ХМАО-Югры</t>
  </si>
  <si>
    <t>Бюджет города Когалыма</t>
  </si>
  <si>
    <t>Год 
начала</t>
  </si>
  <si>
    <t>Наименование 
муниципального 
образования</t>
  </si>
  <si>
    <t xml:space="preserve">Эффекты от реализации Объекта </t>
  </si>
  <si>
    <t>Примечание</t>
  </si>
  <si>
    <t>Социальный (создание новых рабочих мест, чел.)</t>
  </si>
  <si>
    <t>Бюджетный (поступления налоговый отчислений в бюджеты всех уровней, тыс.руб.)</t>
  </si>
  <si>
    <t xml:space="preserve">Экономический (производственная мощность Объекта)
</t>
  </si>
  <si>
    <t>Фактические расходы на реализацию проекта на 01.01.2024 год, тыс. рублей</t>
  </si>
  <si>
    <t>"Средняя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</si>
  <si>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Проект реализуется в рамках следующих программ: 
1. Муниципальная программа "Развитие образования в городе Когалыме" утвержденная постановлением Администрации города Когалыма  от 11.10.2013 №2899.
2. Государственная программа автономного округа "Развитие образования" утвержденная постановлением Правительства ХМАО - Югры от 05.10.2018 №338-п</t>
  </si>
  <si>
    <t xml:space="preserve">Магистральные инженерные сети к социально - значимым объектам в районе "Пионерный" города Когалыма </t>
  </si>
  <si>
    <t>Проект реализуется в рамках следующих программ: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</si>
  <si>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Коммунальное хозяйство</t>
  </si>
  <si>
    <t>Реконструкция развязки Восточной (проспект Нефтяников, улица Ноябрьская)</t>
  </si>
  <si>
    <t>1. ПИР - 2021
2. СМР - 2022</t>
  </si>
  <si>
    <t>1. ПИР - 2023
2. СМР - 2024</t>
  </si>
  <si>
    <t>строительство</t>
  </si>
  <si>
    <t>город Когалым</t>
  </si>
  <si>
    <t>Тюменская область, Ханты-Мансийский автономный округ – Югра, г. Когалым, ул. Сибирская</t>
  </si>
  <si>
    <t>Заказчик: МУ "УКС и ЖКК г. Когалыма"
Директор - Кадыров Ильшат Рашидович (34667)93-517</t>
  </si>
  <si>
    <t>1. Подрядчик ПИР и СМР:
ООО "СИБВИТОСЕРВИС", Тюменская область, Ханты-Мансийский автономный округ-Югра, г. Сургут ул. Комплектовочная, д7/1 тел.8 (3462)22-37-44,           22-37-55</t>
  </si>
  <si>
    <t>62.254381
74.479471</t>
  </si>
  <si>
    <t>Когалым город</t>
  </si>
  <si>
    <t>1. Стадия ПИР завершена;
2. Стадия СМР завершена.</t>
  </si>
  <si>
    <t>реконструкция</t>
  </si>
  <si>
    <t>1. ПИР - 2022 
2. СМР - 2023</t>
  </si>
  <si>
    <t xml:space="preserve">1. ПИР - 2023 
2. СМР - 2023 </t>
  </si>
  <si>
    <t xml:space="preserve">1. ПИР - с 2022 по 2023 - готовность 100%;
2. СМР 2023 год готовность - 100%
3. Протяженность:
3.1. Сети водоснабжения - 1,18814 км.
3.2. Сети теплоснабжения - 0,59152 км
3.3. Сети канализации - 1,39723 км.
3.4. Канализационно-насосная станция - 60 м3/ч - 1 штука
</t>
  </si>
  <si>
    <t>ХМАО-Югра, город Когалым, проспект Нефтяников, улица Пионерная</t>
  </si>
  <si>
    <t>ПИР, СМР: ООО "Горводоканал"
628481, Автономный округ Ханты-Мансийский Автономный округ - Югра, город Когалым, улица 
Дружбы Народов, 41
тел/факс (34667) 2-52-35
Адрес электронной почты: 
voda@vdkkgl.ru 
ИНН 8608053709 КПП 860801001</t>
  </si>
  <si>
    <t>62.254868, 74.540292/
62.245832, 74.538511</t>
  </si>
  <si>
    <t>1. ПИР - 2015;
1.1. Корр.ПИР - 2021;
2. СМР - 2023</t>
  </si>
  <si>
    <t>1. Стадия ПИР завершена;
2. Стадия СМР ведется.</t>
  </si>
  <si>
    <t xml:space="preserve">1. ПИР - 2015 годы;
1.1. Корр. ПИР - 2021-2022 годы, готовность 100%;
2. СМР - готовность 8%;
4. Мощность объекта - 0,86305 км.  
</t>
  </si>
  <si>
    <t>ХМАО-Югра, город Когалым, проспект Нефтяников, улица Ноябрьская</t>
  </si>
  <si>
    <t>1. Cметная документация направлена в государственную экспертизу для провеки достоверности сметной стоимости объекта;
1.1. В декабре 2022 года  получено положительное заключение государственной экспертизы результатов инженерных изысканий и проектной документации (без достоверности сметной стоимости) №86-1-1-3-091907-2022 от 23.12.2022.
2. Ведется выполнение строительно-монтажных работ, степень готовности объекта на 01.01.2024 составляет 12%;
3. Мощность объекта 900 мест</t>
  </si>
  <si>
    <t>1. Стадия ПИР;
2. Стадия СМР.</t>
  </si>
  <si>
    <t>900 учащихся</t>
  </si>
  <si>
    <t>3,17689 км.</t>
  </si>
  <si>
    <t>1. ПИР, Корр. ПИР - ООО "Югорский проектный институт"
625002, Тюменская область, г. Тюмень, ул. Комсомольская, д. 60
Почтовый адрес: 625002, Тюменская область, г. Тюмень, а/я 5588
2. СМР: ООО «ЮВ и С»
628414, ХМАО-Югра, г. Сургут,
ул. Саянская, д. 16</t>
  </si>
  <si>
    <t xml:space="preserve">0,86305 км.  </t>
  </si>
  <si>
    <t xml:space="preserve">1. Проект реализуется в рамках следующих программ:
1.1. Государственная программа Ханты-Мансийского автономного округа - Югры "Современная транспортная система", утвержденная постановлением Правительства ХМАО - Югры от 10.11.2023 №559-п;
1.2. Муниципальная программа "Развитие транспортной системы города Когалыма", утвержденная постановлением Администрации города Когалыма от 11.10.2013 №2906; </t>
  </si>
  <si>
    <t>1. Стадия ПИР завершена
2. Стадия СМР завершена</t>
  </si>
  <si>
    <t>Строительство объекта «Блочная котельная по улице Комсомольская»</t>
  </si>
  <si>
    <t>Проект реализуется в рамках следующей программы: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</si>
  <si>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Общество с ограниченной ответственностью «Концессионная коммунальная
компания» (ООО «КонцессКом»)
628484, ХМАО-Югра, город Когалым, ул. Прибалтийская, д.53
Приемная телефон 8(34667)23286</t>
  </si>
  <si>
    <t>62.242563, 74.536724</t>
  </si>
  <si>
    <r>
      <t xml:space="preserve">Привлеченные средства
</t>
    </r>
    <r>
      <rPr>
        <i/>
        <sz val="11"/>
        <rFont val="Times New Roman"/>
        <family val="1"/>
        <charset val="204"/>
      </rPr>
      <t>(ПАО "ЛУКОЙЛ")</t>
    </r>
  </si>
  <si>
    <t>Реконструкция котельной №1 в городе Когалыме (Арочник)</t>
  </si>
  <si>
    <t xml:space="preserve">Привлеченные средства
</t>
  </si>
  <si>
    <t>Образование</t>
  </si>
  <si>
    <t>Дорожное строительство</t>
  </si>
  <si>
    <t>Создание рабочих мест после ввода объекта в эксплуатацию не планируется, ввиду того, что объекты будут полностью автоматизированными</t>
  </si>
  <si>
    <t xml:space="preserve">Мощность объекта: 14МВт </t>
  </si>
  <si>
    <t>Мощность объекта: 53,4МВт</t>
  </si>
  <si>
    <t>нет</t>
  </si>
  <si>
    <t>ХМАО-Югра, город Когалым, проспект Нефтяников 18, кадастровый номер земельного участка 86:17:0010207:33</t>
  </si>
  <si>
    <t>Выполнены строительно-монтажные, сантехнические и электро-монтажные работы здания котельной, монтаж водогрейных котлов, монтаж горелок комбинированных, монтаж насосов, монтаж мембранных расширительных баков,  монтаж запорной и регулирующей арматуры (тепломеханическая часть), монтаж узлов учёта тепловой энергии, монтаж установки химводоподготовки, монтаж дымовых труб, монтаж внутренних трубопроводов котельной, монтаж системы газоснабжения общекотельного, монтаж охранно-пожарной сигнализации, пусконаладочные работы.
выполнены строительно-монтажные работы первого и второго этапов. Ввод эксплуатацию объекта завершенного строительства 29.11.2023.
Мощность объекта 14МВт.</t>
  </si>
  <si>
    <t xml:space="preserve">ПИР -  2020 год. СМР 2021 - 2023 годы.
Проведено устройство фундамента котельной, выполнены конструктивные решения, бетонирование черновых полов, внутренней отделки, возведен каркас здания, выполнены ограждающие конструкции здания котельной, выполнены архитектурные решения, осуществлен монтаж внутреннего газоснабжения котельной, основного оборудования котельной, трубопроводов, запорной регулирующей и предохранительной арматуры, проведены инженерные сети, смонтирована общеобменная вентиляция, осуществлен монтаж отопления, узла управления вентиляции и отопления, смонтирована пожарная сигнализация и охранная сигнализация, выполнена укладка чистовых полов, проведено внутреннее топливоснабжение, внутреннее газоснабжение, выполнена изоляция трубопроводов, установлено силовое электрооборудование, выполнены работы по установке диспетчеризации, общекотельной автоматики, автоматики котлов, проведены пуско-наладочные работы. Реконструкция объекта завершена. Ввод эксплуатацию объекта завершенного строительства 23.11.2023.
После реконструкции установленная мощность составила 53,4 МВт,
присоединенная с учетом перспективной нагрузки – 46,28 МВт, резервная – 3,4 МВт
</t>
  </si>
  <si>
    <t>ХМАО-Югра, город Когалым, ул. Пионерная, 2</t>
  </si>
  <si>
    <t xml:space="preserve">1. ПИР - 2015;
1.1. Корр.ПИР - 2022;
2. СМР - 2024 </t>
  </si>
  <si>
    <t>Внебюджетные источники</t>
  </si>
  <si>
    <t>всего*</t>
  </si>
  <si>
    <t xml:space="preserve"> -**</t>
  </si>
  <si>
    <t>** Средства концессионера (ООО "Концесском") в размере 69 698,1 тыс. руб.</t>
  </si>
  <si>
    <t>* в строке "Всего" графы 6 и 8 по объекту "Реконструкция котельной №1 в городе Когалыме (Арочник)" не включена сумма за счет средств концессионера (ООО "Концесском") в размере 69 698,1 тыс. руб.</t>
  </si>
  <si>
    <t xml:space="preserve"> -</t>
  </si>
  <si>
    <t>62.273184, 74.523609</t>
  </si>
  <si>
    <t xml:space="preserve"> к моменту завершения реализации проекта штатная численность 160 ед.</t>
  </si>
  <si>
    <t>10940,0 (к моменту завершения реализации проекта в пересчете на полгода)</t>
  </si>
  <si>
    <t>Создание рабочих мест после ввода объекта в эксплуатацию не планируется</t>
  </si>
  <si>
    <t>Создание рабочих мест не предусмотрено</t>
  </si>
  <si>
    <t>Сети наружного освещения участка автомобильной дороги по улице Центральная в городе Когалыме</t>
  </si>
  <si>
    <t>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t>
  </si>
  <si>
    <t>1. ПИР - 2022
2. СМР - 2023</t>
  </si>
  <si>
    <t>1. Стадия ПИР завершена;
2. Стадия СМР завершена;</t>
  </si>
  <si>
    <t>1. Проект разработан в 2022 году;
2. Объект завершен строительством в 2023 году, включен реестр муниципальной собственности, закреплен на праве оперативного управления за МКУ "УКС и ЖКК г. Когалыма";
3. Фактическая мощность объекта: 0,196 км.</t>
  </si>
  <si>
    <t>ХМАО-Югра, город Когалым, улица Центральная</t>
  </si>
  <si>
    <t xml:space="preserve">
1. ПИР - ООО ПКФ "УРАЛЭНЕРГОСТРОЙ"
614058, г. Пермь, ул. Южная, 10А
2. СМР - ООО "Денко"
640026, Курганская обл., город Курган, ул. Карельцева, д. 119, кв. 133</t>
  </si>
  <si>
    <t>62.241253, 74.560041/
62.239521, 74.560138</t>
  </si>
  <si>
    <t>0,196 км.</t>
  </si>
  <si>
    <t>Сети наружного освещения автомобильной дороги по улице Авиаторов в городе Когалыме (корректировка проекта: Строительство сетей наружного освещения по улице Авиаторов - проспект Нефтяников до улицы Олимпийская в г. Когалыме, Шифр: 11.17-18)</t>
  </si>
  <si>
    <t>1. ПИР - 2021 
1.1 Корр. ПИР - 2023
2. СМР:
2.1. Этап 1 - 2021
2.2. Этап 5 - 2022
2.3. Этап 3 - 2023</t>
  </si>
  <si>
    <t>1. Стадия СМР</t>
  </si>
  <si>
    <t xml:space="preserve">Реализация объекта ведется поэтапно:
1. ПИР - 2021 
1.1. Корр. ПИР - 2023
2. СМР:
2.1. Этап 1 - 2021 - готовность 100%, протяженность - 1,055 км.
2.2. Этап 5 - 2022 - готовность 100%,  протяженность - 0,885 км.
2.3. Этап 3 - 2023 - готовность 100%, протяженность - 0,840 км. 
3. Готовность объекта в целом - на 43,95%
4. Плановая мощность объекта - 6,325 км. </t>
  </si>
  <si>
    <t>ХМАО-Югра, город Когалым, улица Авиаторов, проспект Нефтяников</t>
  </si>
  <si>
    <t xml:space="preserve">1. ПИР - ООО ПКФ "УРАЛЭНЕРГОСТРОЙ"
614058, г. Пермь, ул. Южная, 10А;
2. СМР:
2.1. Этап 1 - ООО "ЗАПСИБПРОЕКТСТРОЙ"
625019, Тюменская область, г. Тюмень, ул. Республики, д. 211, офис 501
2.2. Этап 5 - ООО "Рупр"
454008, Челябинская область, 
г. Челябинск, ул. 240 КМ, д. 1, кв. 1,2
2.3. Этап 3 - ООО "Денко"
640026, Курганская обл., город Курган, ул. Карельцева, д. 119, кв. 133
</t>
  </si>
  <si>
    <t>62.292407, 74.462591/62.208997, 74.534733</t>
  </si>
  <si>
    <t>6,325 км.</t>
  </si>
  <si>
    <t xml:space="preserve">Сети наружного освещения участков автомобильных дорог по улице Лангепасская в городе Когалыме </t>
  </si>
  <si>
    <t>1. ПИР - 2019;
1.1. Корр ПИР - 2023;
2. СМР - 2023;</t>
  </si>
  <si>
    <t>1. ПИР - 2019;
2. СМР - 2023;
3. Объект завершен строительством в 2023 году, включен реестр муниципальной собственности, закреплен на праве оперативного управления за МКУ "УКС и ЖКК г. Когалыма";
4. Фактическая мощность объекта: 0,747 км.</t>
  </si>
  <si>
    <t>ХМАО-Югра, город Когалым, улица Лангепасская</t>
  </si>
  <si>
    <t>1. ПИР - ООО «Инженерное Строительство»
196634, г. Санкт-Петербург, пос. Шушары, ул. Ростовская (Славянка), д. 17/4, лит. А, пом. 37-Н;
1.1. Корр. ПИР - ООО ПКФ "УРАЛЭНЕРГОСТРОЙ"
614058, г. Пермь, ул. Южная, 10А;
2. СМР - ООО "Денко"
640026, Курганская обл., город Курган, ул. Карельцева, д. 119, кв. 133</t>
  </si>
  <si>
    <t>62.295237, 74.502738/
62.295280, 74.500759; 
62.295280, 74.500759/
62.292407, 74.462591</t>
  </si>
  <si>
    <t>0,747 км.</t>
  </si>
  <si>
    <t>Реконструкция участков автомобильных дорог улица Дорожников и улица Романтиков</t>
  </si>
  <si>
    <t>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 
2. Инвестиционная емкость проекта будет уточнена после выполнения проектно-изыскательских работ.</t>
  </si>
  <si>
    <t>1. ПИР - 2022 
2. СМР - хххх</t>
  </si>
  <si>
    <t>1. Стадия ПИР ведется с нарушением сроков, предусмотренных контрактом</t>
  </si>
  <si>
    <t>1. Объект на стадии проектирования, работы ведутся с нарушением сроков, предусмотренных контрактом 
2. СМР - не начинались;
3. Готовность - 0,00%
4. Плановая мощность объекта - 0,712 км.</t>
  </si>
  <si>
    <t>ХМАО-Югра, город Когалым, улица Дорожников и улица Романтиков</t>
  </si>
  <si>
    <t xml:space="preserve">1. ПИР - Общество с ограниченной ответственностью "ГеоПроектГрупп"
625002, Тюменская область, г. Тюмень,  
ул. Комсомольская д. 60
2. СМР - не определен
</t>
  </si>
  <si>
    <t>62.242033, 74.536084/
62.237715, 74.536030/
62.240477, 74.531567/
62.240587, 74.536009</t>
  </si>
  <si>
    <t>0,712 км.</t>
  </si>
  <si>
    <t>Реконструкция участков инженерных сетей канализации и канализационно-насосных станций КНС-1, КНС-8 в районе Пионерный города Когалыма</t>
  </si>
  <si>
    <t>1. ПИР - с 2022 по 2023 - готовность 100%;
2. СМР готовность 100%;
3. Протяженность:
3.1. Сети канализации - 0,7962 км.</t>
  </si>
  <si>
    <t>ХМАО-Югра, город Когалым, улица Широкая, улица Береговая</t>
  </si>
  <si>
    <t>62.244629, 74.519809/
62.245129, 74.528396</t>
  </si>
  <si>
    <t>0,7962 км.</t>
  </si>
  <si>
    <t>Реконструкция участка ВЛ 35КВ ПП-35КВ "Аэропорт" ПС №35</t>
  </si>
  <si>
    <t>1. Проект реализуется в рамках следующих программ:
1.1.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</si>
  <si>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1. ПИР - 2019 
2. СМР - 2023</t>
  </si>
  <si>
    <t>1. ПИР - 2023 
2. СМР - 2024</t>
  </si>
  <si>
    <t>1. Стадия ПИР завершена;
2. Стадия СМР завершена, ведется приемка работ.</t>
  </si>
  <si>
    <t>1. ПИР - с 2019 по 2023 - готовность 100%
2. СМР готовность - 100,00% ведется приемка работ;
3. Планируемая мощность объекта - 950 м.п. трассы.</t>
  </si>
  <si>
    <t>ХМАО-Югра, город Когалым, улица Береговая</t>
  </si>
  <si>
    <t>ПИР: ООО "НИПИ" Нефтегазпроект"
625027, Тюменская область, город Тюмень, 
ул. 50 лет Октября, д.38, этаж 4
ИНН 7202234780 КПП 720301001
СМР: ООО "ПроФИТ"
123007, город Москва, 5-Я Магистральная ул., д. 12, этаж 3 помещение VIII комната 35</t>
  </si>
  <si>
    <t>62.239509, 74.522939
62.249180, 74.525843</t>
  </si>
  <si>
    <t>1. Проект реализуется в рамках следующих программ:
1.1. Муниципальная программа "Развитие жилищной сферы в городе Когалыме", утвержденная постановлением Администрации города Когалыма от 15.10.2013 №2931</t>
  </si>
  <si>
    <t>1. ПИР - 2022
2. СМР - хххх</t>
  </si>
  <si>
    <t>1. ПИР - 2023
2. СМР - хххх</t>
  </si>
  <si>
    <t>1. Стадия ПИР завершена
2. Стадия СМР не начиналась</t>
  </si>
  <si>
    <t>1. ПИР - 2022-2023 годы, готовность 100%;
2. СМР - не начинались;
3. Готовность - 0,00%.
4. Планируемая мощность объекта согласно проекту составляет: 
- протяженность трассы  – 1,68008 км.;
- канализационно-насосная станция мощностью – 1050 м3/час.</t>
  </si>
  <si>
    <t xml:space="preserve">ХМАО-Югра, город Когалым, улица Дружбы народов, улица Шмидта </t>
  </si>
  <si>
    <t>ПИР: Общество с ограниченной ответственностью "Липецкий инженерно-технический центр"
398036, ОБЛ ЛИПЕЦКАЯ, Г ЛИПЕЦК, ПР-КТ ПОБЕДЫ, ДОМ 128, ОФИС 29-1
ИНН 4823056285 КПП 482401001
СМР: не определен (отсутствует источник финансирования СМР)</t>
  </si>
  <si>
    <t>62.255980, 74.490270/
62.255980, 74.490270</t>
  </si>
  <si>
    <t>1,68008 км.;
КНС – 1050 м3/час</t>
  </si>
  <si>
    <t xml:space="preserve">1. ПИР - ООО "ДИЗАЙНПРОЕКТГРУПП"
628400, ХМАО-Югра, г. Сургут ул. Иосифа Каролинского, д.12
2. СМР - не определено
</t>
  </si>
  <si>
    <t>Информация отсутствует</t>
  </si>
  <si>
    <t>Велосипедная дорожка от комплекса зданий по улице Янтарная, дом 10 до автобусной остановки, расположенной в районе улицы Дружбы народов, 41</t>
  </si>
  <si>
    <t xml:space="preserve">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 </t>
  </si>
  <si>
    <t>1. Стадия ПИР ведется</t>
  </si>
  <si>
    <t>1. ПИР - 2023 (план)
2. СМР - хххх
3. Плановая мощность - 0,62947 км.</t>
  </si>
  <si>
    <t>ХМАО-Югра, город Когалым, улица Янтарная, улица Дружбы народов</t>
  </si>
  <si>
    <t>0,62947 км.</t>
  </si>
  <si>
    <t>Велосипедная дорожка от БУ "Когалымский политехнический колледж" до Лыжной базы в г.Когалым</t>
  </si>
  <si>
    <t>1. ПИР - 2023 (план)
2. СМР - хххх
3. Плановая мощность - 1,550 км.</t>
  </si>
  <si>
    <t>ХМАО-Югра, город Когалым, улица Бакинская, улица Сибирская</t>
  </si>
  <si>
    <t>1,550 км.</t>
  </si>
  <si>
    <t xml:space="preserve">Технологическое подключение к сетям газораспределения объекта "Часовня", в том числе газоиспользующего оборудования, расположенного по адресу: город Когалым, переулок Конечный, 1, строение 4 </t>
  </si>
  <si>
    <t>1. ПИР - 2023;
2. СМР - 2023.
3. Плановая мощность - 0,2148 км.</t>
  </si>
  <si>
    <t xml:space="preserve">ХМАО-Югра, город Когалым, переулок Конечный, 1, строение 4 </t>
  </si>
  <si>
    <t>1. ПИР - АО "КОГАЛЫМГОРГАЗ"
2. СМР - АО "КОГАЛЫМГОРГАЗ"
628482, Ханты-Мансийский автономный округ – Югра, город Когалым, проспект Нефтяников, 41</t>
  </si>
  <si>
    <t>0,2148 км</t>
  </si>
  <si>
    <t>950 м.п. трассы</t>
  </si>
  <si>
    <t>1. ПИР - 2023 
2. СМР - хххх</t>
  </si>
  <si>
    <t>1. ПИР - 2024 
2. СМР - хххх</t>
  </si>
  <si>
    <r>
      <t xml:space="preserve">Магистральные и внутриквартальные инженерные сети к жилым комплексам "Философский камень" и "ЛУКОЙЛ"
</t>
    </r>
    <r>
      <rPr>
        <i/>
        <sz val="11"/>
        <rFont val="Times New Roman"/>
        <family val="1"/>
        <charset val="204"/>
      </rPr>
      <t>(сети ливневой канализации)</t>
    </r>
  </si>
  <si>
    <t>за 2023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</si>
</sst>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0.00_ ;\-#,##0.00\ "/>
    <numFmt numFmtId="166" formatCode="#,##0.00;[Red]\-#,##0.00;0.00"/>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8"/>
      <name val="Arial Cyr"/>
      <charset val="204"/>
    </font>
    <font>
      <sz val="11"/>
      <name val="Times New Roman"/>
      <family val="1"/>
      <charset val="204"/>
    </font>
    <font>
      <b/>
      <sz val="10"/>
      <name val="Times New Roman"/>
      <family val="1"/>
      <charset val="204"/>
    </font>
    <font>
      <b/>
      <sz val="8"/>
      <name val="Times New Roman"/>
      <family val="1"/>
      <charset val="204"/>
    </font>
    <font>
      <b/>
      <sz val="9"/>
      <color indexed="81"/>
      <name val="Tahoma"/>
      <family val="2"/>
      <charset val="204"/>
    </font>
    <font>
      <sz val="9"/>
      <color indexed="81"/>
      <name val="Tahoma"/>
      <family val="2"/>
      <charset val="204"/>
    </font>
    <font>
      <sz val="11"/>
      <name val="Calibri"/>
      <family val="2"/>
      <scheme val="minor"/>
    </font>
    <font>
      <b/>
      <sz val="11"/>
      <name val="Times New Roman"/>
      <family val="1"/>
      <charset val="204"/>
    </font>
    <font>
      <sz val="8"/>
      <name val="Times New Roman"/>
      <family val="1"/>
      <charset val="204"/>
    </font>
    <font>
      <i/>
      <sz val="11"/>
      <name val="Times New Roman"/>
      <family val="1"/>
      <charset val="204"/>
    </font>
    <font>
      <sz val="10"/>
      <name val="Times New Roman"/>
      <family val="1"/>
      <charset val="204"/>
    </font>
    <font>
      <sz val="14"/>
      <name val="Times New Roman"/>
      <family val="1"/>
      <charset val="204"/>
    </font>
    <font>
      <sz val="9"/>
      <color indexed="81"/>
      <name val="Tahoma"/>
      <charset val="1"/>
    </font>
    <font>
      <sz val="7.5"/>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43" fontId="3" fillId="0" borderId="0" applyFont="0" applyFill="0" applyBorder="0" applyAlignment="0" applyProtection="0"/>
    <xf numFmtId="0" fontId="4" fillId="0" borderId="0"/>
    <xf numFmtId="0" fontId="2" fillId="0" borderId="0"/>
    <xf numFmtId="0" fontId="2" fillId="0" borderId="0"/>
    <xf numFmtId="164" fontId="2"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51">
    <xf numFmtId="0" fontId="0" fillId="0" borderId="0" xfId="0"/>
    <xf numFmtId="0" fontId="5" fillId="0" borderId="0" xfId="0" applyFont="1"/>
    <xf numFmtId="0" fontId="7" fillId="2" borderId="1" xfId="4" applyFont="1" applyFill="1" applyBorder="1" applyAlignment="1">
      <alignment horizontal="center" vertical="center" wrapText="1"/>
    </xf>
    <xf numFmtId="0" fontId="10" fillId="0" borderId="0" xfId="0" applyFont="1"/>
    <xf numFmtId="0" fontId="5" fillId="0" borderId="0" xfId="0" applyFont="1" applyAlignment="1">
      <alignment horizontal="center" vertical="center"/>
    </xf>
    <xf numFmtId="165" fontId="11" fillId="0" borderId="1" xfId="0" applyNumberFormat="1" applyFont="1" applyBorder="1" applyAlignment="1">
      <alignment horizontal="center" vertical="center"/>
    </xf>
    <xf numFmtId="0" fontId="11" fillId="3" borderId="1" xfId="0" applyFont="1" applyFill="1" applyBorder="1" applyAlignment="1">
      <alignment horizontal="center" vertical="center"/>
    </xf>
    <xf numFmtId="4" fontId="11" fillId="3"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4" fontId="5" fillId="2" borderId="1" xfId="2" applyNumberFormat="1" applyFont="1" applyFill="1" applyBorder="1" applyAlignment="1">
      <alignment horizontal="center" vertical="center"/>
    </xf>
    <xf numFmtId="0" fontId="11" fillId="3" borderId="1" xfId="0" applyFont="1" applyFill="1" applyBorder="1" applyAlignment="1">
      <alignment horizontal="left" vertical="center"/>
    </xf>
    <xf numFmtId="0" fontId="5" fillId="0" borderId="1" xfId="0" applyFont="1" applyFill="1" applyBorder="1" applyAlignment="1">
      <alignment horizontal="left" vertical="center" wrapText="1"/>
    </xf>
    <xf numFmtId="4" fontId="5" fillId="0" borderId="1" xfId="0" applyNumberFormat="1" applyFont="1" applyBorder="1" applyAlignment="1">
      <alignment horizontal="center" vertical="center"/>
    </xf>
    <xf numFmtId="166" fontId="5" fillId="0" borderId="1" xfId="2" applyNumberFormat="1" applyFont="1" applyFill="1" applyBorder="1" applyAlignment="1" applyProtection="1">
      <alignment horizontal="center" vertical="center"/>
      <protection hidden="1"/>
    </xf>
    <xf numFmtId="165" fontId="11" fillId="3"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165" fontId="5" fillId="0" borderId="1" xfId="0" applyNumberFormat="1" applyFont="1" applyBorder="1" applyAlignment="1">
      <alignment horizontal="center" vertical="center"/>
    </xf>
    <xf numFmtId="165" fontId="5" fillId="0" borderId="1" xfId="2"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textRotation="9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textRotation="90"/>
    </xf>
    <xf numFmtId="0" fontId="5"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14"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12" fillId="2" borderId="1" xfId="0" applyFont="1" applyFill="1" applyBorder="1" applyAlignment="1">
      <alignment horizontal="left" vertical="center" wrapText="1"/>
    </xf>
    <xf numFmtId="0" fontId="5" fillId="0" borderId="1" xfId="0" applyFont="1" applyBorder="1" applyAlignment="1">
      <alignment horizontal="left" vertical="center" wrapText="1"/>
    </xf>
    <xf numFmtId="165" fontId="5" fillId="2" borderId="1"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0" fontId="15" fillId="0" borderId="0" xfId="0" applyFont="1" applyAlignment="1">
      <alignment horizontal="center"/>
    </xf>
    <xf numFmtId="0" fontId="6" fillId="2" borderId="1" xfId="4" applyFont="1" applyFill="1" applyBorder="1" applyAlignment="1">
      <alignment horizontal="center" vertical="center" wrapText="1"/>
    </xf>
    <xf numFmtId="0" fontId="6" fillId="2" borderId="1" xfId="4" applyFont="1" applyFill="1" applyBorder="1" applyAlignment="1">
      <alignment horizontal="center" vertical="center" textRotation="90" wrapText="1"/>
    </xf>
    <xf numFmtId="165" fontId="5" fillId="0" borderId="1" xfId="1"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7" fillId="4" borderId="1" xfId="0" applyFont="1" applyFill="1" applyBorder="1" applyAlignment="1">
      <alignment horizontal="center" vertical="center" wrapText="1"/>
    </xf>
    <xf numFmtId="4" fontId="11" fillId="3" borderId="1" xfId="0" applyNumberFormat="1" applyFont="1" applyFill="1" applyBorder="1" applyAlignment="1">
      <alignment horizont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14" fillId="0" borderId="1" xfId="0" applyFont="1" applyFill="1" applyBorder="1" applyAlignment="1">
      <alignment horizontal="justify" vertical="center" wrapText="1"/>
    </xf>
    <xf numFmtId="4" fontId="5" fillId="3" borderId="1" xfId="0" applyNumberFormat="1" applyFont="1" applyFill="1" applyBorder="1" applyAlignment="1">
      <alignment horizontal="center" vertical="center"/>
    </xf>
    <xf numFmtId="0" fontId="5" fillId="0" borderId="1" xfId="0" applyFont="1" applyFill="1" applyBorder="1" applyAlignment="1">
      <alignment horizontal="center" vertical="center" textRotation="90" wrapText="1"/>
    </xf>
    <xf numFmtId="4" fontId="5" fillId="0" borderId="1" xfId="2" applyNumberFormat="1" applyFont="1" applyBorder="1" applyAlignment="1">
      <alignment horizontal="center" vertical="center"/>
    </xf>
    <xf numFmtId="0" fontId="5" fillId="0" borderId="1" xfId="0" applyFont="1" applyFill="1" applyBorder="1" applyAlignment="1">
      <alignment horizontal="center" vertical="center" wrapText="1"/>
    </xf>
  </cellXfs>
  <cellStyles count="10">
    <cellStyle name="Обычный" xfId="0" builtinId="0"/>
    <cellStyle name="Обычный 2" xfId="4"/>
    <cellStyle name="Обычный 2 2" xfId="8"/>
    <cellStyle name="Обычный 3" xfId="2"/>
    <cellStyle name="Обычный 4" xfId="3"/>
    <cellStyle name="Обычный 4 2" xfId="7"/>
    <cellStyle name="Финансовый" xfId="1" builtinId="3"/>
    <cellStyle name="Финансовый 2" xfId="5"/>
    <cellStyle name="Финансовый 2 2" xfId="9"/>
    <cellStyle name="Финансовый 3" xfId="6"/>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7"/>
  <sheetViews>
    <sheetView tabSelected="1" topLeftCell="A4" zoomScaleNormal="100" workbookViewId="0">
      <selection activeCell="G5" sqref="G5"/>
    </sheetView>
  </sheetViews>
  <sheetFormatPr defaultRowHeight="15" x14ac:dyDescent="0.25"/>
  <cols>
    <col min="1" max="1" width="26.7109375" style="3" customWidth="1"/>
    <col min="2" max="2" width="31.5703125" style="3" customWidth="1"/>
    <col min="3" max="3" width="6.140625" style="3" customWidth="1"/>
    <col min="4" max="4" width="14.7109375" style="3" bestFit="1" customWidth="1"/>
    <col min="5" max="5" width="13.7109375" style="3" customWidth="1"/>
    <col min="6" max="6" width="16.140625" style="3" customWidth="1"/>
    <col min="7" max="7" width="14.140625" style="3" customWidth="1"/>
    <col min="8" max="9" width="17.42578125" style="3" customWidth="1"/>
    <col min="10" max="10" width="16.85546875" style="3" customWidth="1"/>
    <col min="11" max="11" width="34.7109375" style="3" customWidth="1"/>
    <col min="12" max="12" width="33" style="3" customWidth="1"/>
    <col min="13" max="13" width="3.7109375" style="3" bestFit="1" customWidth="1"/>
    <col min="14" max="14" width="10" style="3" customWidth="1"/>
    <col min="15" max="15" width="16.42578125" style="3" customWidth="1"/>
    <col min="16" max="16" width="16.85546875" style="3" customWidth="1"/>
    <col min="17" max="17" width="36.42578125" style="3" customWidth="1"/>
    <col min="18" max="18" width="14.5703125" style="3" customWidth="1"/>
    <col min="19" max="20" width="9.140625" style="3"/>
    <col min="21" max="21" width="12" style="3" customWidth="1"/>
    <col min="22" max="16384" width="9.140625" style="3"/>
  </cols>
  <sheetData>
    <row r="1" spans="1:22" ht="18.75" x14ac:dyDescent="0.3">
      <c r="A1" s="35" t="s">
        <v>18</v>
      </c>
      <c r="B1" s="35"/>
      <c r="C1" s="35"/>
      <c r="D1" s="35"/>
      <c r="E1" s="35"/>
      <c r="F1" s="35"/>
      <c r="G1" s="35"/>
      <c r="H1" s="35"/>
      <c r="I1" s="35"/>
      <c r="J1" s="35"/>
      <c r="K1" s="35"/>
      <c r="L1" s="35"/>
      <c r="M1" s="35"/>
      <c r="N1" s="35"/>
      <c r="O1" s="35"/>
      <c r="P1" s="35"/>
      <c r="Q1" s="35"/>
      <c r="R1" s="35"/>
    </row>
    <row r="2" spans="1:22" ht="18.75" x14ac:dyDescent="0.3">
      <c r="A2" s="35" t="s">
        <v>171</v>
      </c>
      <c r="B2" s="35"/>
      <c r="C2" s="35"/>
      <c r="D2" s="35"/>
      <c r="E2" s="35"/>
      <c r="F2" s="35"/>
      <c r="G2" s="35"/>
      <c r="H2" s="35"/>
      <c r="I2" s="35"/>
      <c r="J2" s="35"/>
      <c r="K2" s="35"/>
      <c r="L2" s="35"/>
      <c r="M2" s="35"/>
      <c r="N2" s="35"/>
      <c r="O2" s="35"/>
      <c r="P2" s="35"/>
      <c r="Q2" s="35"/>
      <c r="R2" s="35"/>
    </row>
    <row r="3" spans="1:22" ht="53.25" customHeight="1" x14ac:dyDescent="0.25">
      <c r="A3" s="22" t="s">
        <v>0</v>
      </c>
      <c r="B3" s="22" t="s">
        <v>1</v>
      </c>
      <c r="C3" s="24" t="s">
        <v>2</v>
      </c>
      <c r="D3" s="22" t="s">
        <v>3</v>
      </c>
      <c r="E3" s="22" t="s">
        <v>4</v>
      </c>
      <c r="F3" s="22" t="s">
        <v>5</v>
      </c>
      <c r="G3" s="22" t="s">
        <v>29</v>
      </c>
      <c r="H3" s="22"/>
      <c r="I3" s="22" t="s">
        <v>6</v>
      </c>
      <c r="J3" s="22"/>
      <c r="K3" s="22" t="s">
        <v>7</v>
      </c>
      <c r="L3" s="22"/>
      <c r="M3" s="24" t="s">
        <v>8</v>
      </c>
      <c r="N3" s="24" t="s">
        <v>23</v>
      </c>
      <c r="O3" s="22" t="s">
        <v>9</v>
      </c>
      <c r="P3" s="22" t="s">
        <v>10</v>
      </c>
      <c r="Q3" s="22" t="s">
        <v>11</v>
      </c>
      <c r="R3" s="24" t="s">
        <v>12</v>
      </c>
      <c r="S3" s="36" t="s">
        <v>24</v>
      </c>
      <c r="T3" s="36"/>
      <c r="U3" s="36"/>
      <c r="V3" s="37" t="s">
        <v>25</v>
      </c>
    </row>
    <row r="4" spans="1:22" ht="115.5" x14ac:dyDescent="0.25">
      <c r="A4" s="22"/>
      <c r="B4" s="22"/>
      <c r="C4" s="24"/>
      <c r="D4" s="22"/>
      <c r="E4" s="22"/>
      <c r="F4" s="22"/>
      <c r="G4" s="18" t="s">
        <v>17</v>
      </c>
      <c r="H4" s="18" t="s">
        <v>16</v>
      </c>
      <c r="I4" s="18" t="s">
        <v>22</v>
      </c>
      <c r="J4" s="18" t="s">
        <v>13</v>
      </c>
      <c r="K4" s="18" t="s">
        <v>14</v>
      </c>
      <c r="L4" s="18" t="s">
        <v>15</v>
      </c>
      <c r="M4" s="24"/>
      <c r="N4" s="24"/>
      <c r="O4" s="22"/>
      <c r="P4" s="22"/>
      <c r="Q4" s="22"/>
      <c r="R4" s="24"/>
      <c r="S4" s="2" t="s">
        <v>26</v>
      </c>
      <c r="T4" s="2" t="s">
        <v>27</v>
      </c>
      <c r="U4" s="2" t="s">
        <v>28</v>
      </c>
      <c r="V4" s="37"/>
    </row>
    <row r="5" spans="1:22" s="4" customFormat="1" x14ac:dyDescent="0.25">
      <c r="A5" s="19">
        <v>1</v>
      </c>
      <c r="B5" s="19">
        <v>2</v>
      </c>
      <c r="C5" s="19">
        <v>3</v>
      </c>
      <c r="D5" s="19">
        <v>4</v>
      </c>
      <c r="E5" s="19">
        <v>5</v>
      </c>
      <c r="F5" s="19">
        <v>6</v>
      </c>
      <c r="G5" s="19">
        <v>7</v>
      </c>
      <c r="H5" s="19">
        <v>8</v>
      </c>
      <c r="I5" s="19">
        <v>9</v>
      </c>
      <c r="J5" s="19">
        <v>10</v>
      </c>
      <c r="K5" s="19">
        <v>11</v>
      </c>
      <c r="L5" s="19">
        <v>12</v>
      </c>
      <c r="M5" s="19">
        <v>13</v>
      </c>
      <c r="N5" s="19">
        <v>14</v>
      </c>
      <c r="O5" s="19">
        <v>15</v>
      </c>
      <c r="P5" s="19">
        <v>16</v>
      </c>
      <c r="Q5" s="19">
        <v>17</v>
      </c>
      <c r="R5" s="19">
        <v>18</v>
      </c>
      <c r="S5" s="19">
        <v>19</v>
      </c>
      <c r="T5" s="19">
        <v>20</v>
      </c>
      <c r="U5" s="19">
        <v>21</v>
      </c>
      <c r="V5" s="19">
        <v>22</v>
      </c>
    </row>
    <row r="6" spans="1:22" s="1" customFormat="1" x14ac:dyDescent="0.25">
      <c r="A6" s="27" t="s">
        <v>30</v>
      </c>
      <c r="B6" s="27" t="s">
        <v>31</v>
      </c>
      <c r="C6" s="21" t="s">
        <v>72</v>
      </c>
      <c r="D6" s="34">
        <v>1524387.6</v>
      </c>
      <c r="E6" s="6" t="s">
        <v>17</v>
      </c>
      <c r="F6" s="7">
        <f>SUM(F7:F11)</f>
        <v>1981712.2999999998</v>
      </c>
      <c r="G6" s="7">
        <f t="shared" ref="G6:H6" si="0">SUM(G7:G11)</f>
        <v>701105.65222000005</v>
      </c>
      <c r="H6" s="7">
        <f t="shared" si="0"/>
        <v>701105.65222000005</v>
      </c>
      <c r="I6" s="22" t="s">
        <v>36</v>
      </c>
      <c r="J6" s="22" t="s">
        <v>37</v>
      </c>
      <c r="K6" s="30" t="s">
        <v>58</v>
      </c>
      <c r="L6" s="27" t="s">
        <v>57</v>
      </c>
      <c r="M6" s="25" t="s">
        <v>38</v>
      </c>
      <c r="N6" s="24" t="s">
        <v>39</v>
      </c>
      <c r="O6" s="29" t="s">
        <v>40</v>
      </c>
      <c r="P6" s="29" t="s">
        <v>41</v>
      </c>
      <c r="Q6" s="30" t="s">
        <v>42</v>
      </c>
      <c r="R6" s="24" t="s">
        <v>43</v>
      </c>
      <c r="S6" s="22" t="s">
        <v>90</v>
      </c>
      <c r="T6" s="22" t="s">
        <v>91</v>
      </c>
      <c r="U6" s="22" t="s">
        <v>59</v>
      </c>
      <c r="V6" s="23" t="s">
        <v>88</v>
      </c>
    </row>
    <row r="7" spans="1:22" s="1" customFormat="1" ht="78.75" customHeight="1" x14ac:dyDescent="0.25">
      <c r="A7" s="27"/>
      <c r="B7" s="27"/>
      <c r="C7" s="21"/>
      <c r="D7" s="34"/>
      <c r="E7" s="50" t="s">
        <v>19</v>
      </c>
      <c r="F7" s="8">
        <f>157423.6+246307</f>
        <v>403730.6</v>
      </c>
      <c r="G7" s="12">
        <v>157423.6</v>
      </c>
      <c r="H7" s="8">
        <v>157423.6</v>
      </c>
      <c r="I7" s="23"/>
      <c r="J7" s="23"/>
      <c r="K7" s="30"/>
      <c r="L7" s="27"/>
      <c r="M7" s="25"/>
      <c r="N7" s="24"/>
      <c r="O7" s="29"/>
      <c r="P7" s="29"/>
      <c r="Q7" s="30"/>
      <c r="R7" s="24"/>
      <c r="S7" s="22"/>
      <c r="T7" s="22"/>
      <c r="U7" s="22"/>
      <c r="V7" s="23"/>
    </row>
    <row r="8" spans="1:22" s="1" customFormat="1" ht="78.75" customHeight="1" x14ac:dyDescent="0.25">
      <c r="A8" s="27"/>
      <c r="B8" s="27"/>
      <c r="C8" s="21"/>
      <c r="D8" s="34"/>
      <c r="E8" s="50" t="s">
        <v>20</v>
      </c>
      <c r="F8" s="8">
        <f>281164.8+405189.4+192406.7+200000+301041.9</f>
        <v>1379802.7999999998</v>
      </c>
      <c r="G8" s="12">
        <f t="shared" ref="G8" si="1">H8</f>
        <v>473571.42222000001</v>
      </c>
      <c r="H8" s="13">
        <f>(281164800+192406622.22)/1000</f>
        <v>473571.42222000001</v>
      </c>
      <c r="I8" s="23"/>
      <c r="J8" s="23"/>
      <c r="K8" s="30"/>
      <c r="L8" s="27"/>
      <c r="M8" s="25"/>
      <c r="N8" s="24"/>
      <c r="O8" s="29"/>
      <c r="P8" s="29"/>
      <c r="Q8" s="30"/>
      <c r="R8" s="24"/>
      <c r="S8" s="22"/>
      <c r="T8" s="22"/>
      <c r="U8" s="22"/>
      <c r="V8" s="23"/>
    </row>
    <row r="9" spans="1:22" s="1" customFormat="1" ht="78.75" customHeight="1" x14ac:dyDescent="0.25">
      <c r="A9" s="27"/>
      <c r="B9" s="27"/>
      <c r="C9" s="21"/>
      <c r="D9" s="34"/>
      <c r="E9" s="50" t="s">
        <v>21</v>
      </c>
      <c r="F9" s="9">
        <f>31240.6+83891.2+83038.9+8.2</f>
        <v>198178.9</v>
      </c>
      <c r="G9" s="12">
        <v>70110.63</v>
      </c>
      <c r="H9" s="13">
        <v>70110.63</v>
      </c>
      <c r="I9" s="23"/>
      <c r="J9" s="23"/>
      <c r="K9" s="30"/>
      <c r="L9" s="27"/>
      <c r="M9" s="25"/>
      <c r="N9" s="24"/>
      <c r="O9" s="29"/>
      <c r="P9" s="29"/>
      <c r="Q9" s="30"/>
      <c r="R9" s="24"/>
      <c r="S9" s="22"/>
      <c r="T9" s="22"/>
      <c r="U9" s="22"/>
      <c r="V9" s="23"/>
    </row>
    <row r="10" spans="1:22" s="1" customFormat="1" ht="78.75" customHeight="1" x14ac:dyDescent="0.25">
      <c r="A10" s="27"/>
      <c r="B10" s="27"/>
      <c r="C10" s="21"/>
      <c r="D10" s="34"/>
      <c r="E10" s="50" t="s">
        <v>71</v>
      </c>
      <c r="F10" s="8">
        <v>0</v>
      </c>
      <c r="G10" s="12">
        <f>H10</f>
        <v>0</v>
      </c>
      <c r="H10" s="8">
        <v>0</v>
      </c>
      <c r="I10" s="23"/>
      <c r="J10" s="23"/>
      <c r="K10" s="30"/>
      <c r="L10" s="27"/>
      <c r="M10" s="25"/>
      <c r="N10" s="24"/>
      <c r="O10" s="29"/>
      <c r="P10" s="29"/>
      <c r="Q10" s="30"/>
      <c r="R10" s="24"/>
      <c r="S10" s="22"/>
      <c r="T10" s="22"/>
      <c r="U10" s="22"/>
      <c r="V10" s="23"/>
    </row>
    <row r="11" spans="1:22" s="1" customFormat="1" ht="81" customHeight="1" x14ac:dyDescent="0.25">
      <c r="A11" s="27"/>
      <c r="B11" s="27"/>
      <c r="C11" s="21"/>
      <c r="D11" s="34"/>
      <c r="E11" s="50" t="s">
        <v>83</v>
      </c>
      <c r="F11" s="8">
        <v>0</v>
      </c>
      <c r="G11" s="12">
        <f>H11</f>
        <v>0</v>
      </c>
      <c r="H11" s="8">
        <v>0</v>
      </c>
      <c r="I11" s="23"/>
      <c r="J11" s="23"/>
      <c r="K11" s="30"/>
      <c r="L11" s="27"/>
      <c r="M11" s="25"/>
      <c r="N11" s="24"/>
      <c r="O11" s="29"/>
      <c r="P11" s="29"/>
      <c r="Q11" s="30"/>
      <c r="R11" s="24"/>
      <c r="S11" s="22"/>
      <c r="T11" s="22"/>
      <c r="U11" s="22"/>
      <c r="V11" s="23"/>
    </row>
    <row r="12" spans="1:22" x14ac:dyDescent="0.25">
      <c r="A12" s="27" t="s">
        <v>32</v>
      </c>
      <c r="B12" s="27" t="s">
        <v>33</v>
      </c>
      <c r="C12" s="24" t="s">
        <v>34</v>
      </c>
      <c r="D12" s="38">
        <f>F12</f>
        <v>174098.91</v>
      </c>
      <c r="E12" s="6" t="s">
        <v>17</v>
      </c>
      <c r="F12" s="14">
        <f>SUM(F13:F17)</f>
        <v>174098.91</v>
      </c>
      <c r="G12" s="14">
        <f t="shared" ref="G12:H12" si="2">SUM(G13:G17)</f>
        <v>174098.91</v>
      </c>
      <c r="H12" s="14">
        <f t="shared" si="2"/>
        <v>174098.91</v>
      </c>
      <c r="I12" s="32" t="s">
        <v>47</v>
      </c>
      <c r="J12" s="32" t="s">
        <v>48</v>
      </c>
      <c r="K12" s="30" t="s">
        <v>45</v>
      </c>
      <c r="L12" s="26" t="s">
        <v>49</v>
      </c>
      <c r="M12" s="24" t="s">
        <v>38</v>
      </c>
      <c r="N12" s="24" t="s">
        <v>44</v>
      </c>
      <c r="O12" s="22" t="s">
        <v>50</v>
      </c>
      <c r="P12" s="29" t="s">
        <v>41</v>
      </c>
      <c r="Q12" s="30" t="s">
        <v>51</v>
      </c>
      <c r="R12" s="24" t="s">
        <v>52</v>
      </c>
      <c r="S12" s="23" t="s">
        <v>88</v>
      </c>
      <c r="T12" s="23" t="s">
        <v>88</v>
      </c>
      <c r="U12" s="22" t="s">
        <v>60</v>
      </c>
      <c r="V12" s="42" t="s">
        <v>93</v>
      </c>
    </row>
    <row r="13" spans="1:22" ht="30" x14ac:dyDescent="0.25">
      <c r="A13" s="27"/>
      <c r="B13" s="27"/>
      <c r="C13" s="24"/>
      <c r="D13" s="38"/>
      <c r="E13" s="18" t="s">
        <v>19</v>
      </c>
      <c r="F13" s="16">
        <v>0</v>
      </c>
      <c r="G13" s="16">
        <f>H13</f>
        <v>0</v>
      </c>
      <c r="H13" s="16">
        <v>0</v>
      </c>
      <c r="I13" s="32"/>
      <c r="J13" s="32"/>
      <c r="K13" s="30"/>
      <c r="L13" s="26"/>
      <c r="M13" s="25"/>
      <c r="N13" s="24"/>
      <c r="O13" s="22"/>
      <c r="P13" s="29"/>
      <c r="Q13" s="30"/>
      <c r="R13" s="25"/>
      <c r="S13" s="23"/>
      <c r="T13" s="23"/>
      <c r="U13" s="22"/>
      <c r="V13" s="42"/>
    </row>
    <row r="14" spans="1:22" ht="30" x14ac:dyDescent="0.25">
      <c r="A14" s="27"/>
      <c r="B14" s="27"/>
      <c r="C14" s="24"/>
      <c r="D14" s="38"/>
      <c r="E14" s="18" t="s">
        <v>20</v>
      </c>
      <c r="F14" s="16">
        <v>0</v>
      </c>
      <c r="G14" s="16">
        <f t="shared" ref="G14:G15" si="3">H14</f>
        <v>0</v>
      </c>
      <c r="H14" s="16">
        <v>0</v>
      </c>
      <c r="I14" s="32"/>
      <c r="J14" s="32"/>
      <c r="K14" s="30"/>
      <c r="L14" s="26"/>
      <c r="M14" s="25"/>
      <c r="N14" s="24"/>
      <c r="O14" s="22"/>
      <c r="P14" s="29"/>
      <c r="Q14" s="30"/>
      <c r="R14" s="25"/>
      <c r="S14" s="23"/>
      <c r="T14" s="23"/>
      <c r="U14" s="22"/>
      <c r="V14" s="42"/>
    </row>
    <row r="15" spans="1:22" ht="45" x14ac:dyDescent="0.25">
      <c r="A15" s="27"/>
      <c r="B15" s="27"/>
      <c r="C15" s="24"/>
      <c r="D15" s="38"/>
      <c r="E15" s="18" t="s">
        <v>21</v>
      </c>
      <c r="F15" s="16">
        <v>98.91</v>
      </c>
      <c r="G15" s="16">
        <f t="shared" si="3"/>
        <v>98.91</v>
      </c>
      <c r="H15" s="16">
        <v>98.91</v>
      </c>
      <c r="I15" s="32"/>
      <c r="J15" s="32"/>
      <c r="K15" s="30"/>
      <c r="L15" s="26"/>
      <c r="M15" s="25"/>
      <c r="N15" s="24"/>
      <c r="O15" s="22"/>
      <c r="P15" s="29"/>
      <c r="Q15" s="30"/>
      <c r="R15" s="25"/>
      <c r="S15" s="23"/>
      <c r="T15" s="23"/>
      <c r="U15" s="22"/>
      <c r="V15" s="42"/>
    </row>
    <row r="16" spans="1:22" ht="60" x14ac:dyDescent="0.25">
      <c r="A16" s="27"/>
      <c r="B16" s="27"/>
      <c r="C16" s="24"/>
      <c r="D16" s="38"/>
      <c r="E16" s="18" t="s">
        <v>69</v>
      </c>
      <c r="F16" s="17">
        <v>174000</v>
      </c>
      <c r="G16" s="17">
        <f>H16</f>
        <v>174000</v>
      </c>
      <c r="H16" s="17">
        <v>174000</v>
      </c>
      <c r="I16" s="32"/>
      <c r="J16" s="32"/>
      <c r="K16" s="30"/>
      <c r="L16" s="26"/>
      <c r="M16" s="25"/>
      <c r="N16" s="24"/>
      <c r="O16" s="22"/>
      <c r="P16" s="29"/>
      <c r="Q16" s="30"/>
      <c r="R16" s="25"/>
      <c r="S16" s="23"/>
      <c r="T16" s="23"/>
      <c r="U16" s="22"/>
      <c r="V16" s="42"/>
    </row>
    <row r="17" spans="1:22" ht="81" customHeight="1" x14ac:dyDescent="0.25">
      <c r="A17" s="27"/>
      <c r="B17" s="27"/>
      <c r="C17" s="24"/>
      <c r="D17" s="38"/>
      <c r="E17" s="50" t="s">
        <v>83</v>
      </c>
      <c r="F17" s="8">
        <v>0</v>
      </c>
      <c r="G17" s="12">
        <f>H17</f>
        <v>0</v>
      </c>
      <c r="H17" s="8">
        <v>0</v>
      </c>
      <c r="I17" s="32"/>
      <c r="J17" s="32"/>
      <c r="K17" s="30"/>
      <c r="L17" s="26"/>
      <c r="M17" s="25"/>
      <c r="N17" s="24"/>
      <c r="O17" s="22"/>
      <c r="P17" s="29"/>
      <c r="Q17" s="30"/>
      <c r="R17" s="25"/>
      <c r="S17" s="23"/>
      <c r="T17" s="23"/>
      <c r="U17" s="22"/>
      <c r="V17" s="42"/>
    </row>
    <row r="18" spans="1:22" x14ac:dyDescent="0.25">
      <c r="A18" s="27" t="s">
        <v>35</v>
      </c>
      <c r="B18" s="27" t="s">
        <v>63</v>
      </c>
      <c r="C18" s="24" t="s">
        <v>73</v>
      </c>
      <c r="D18" s="33">
        <v>413168.36</v>
      </c>
      <c r="E18" s="6" t="s">
        <v>17</v>
      </c>
      <c r="F18" s="7">
        <f>SUM(F19:F23)</f>
        <v>413168.36</v>
      </c>
      <c r="G18" s="7">
        <f t="shared" ref="G18:H18" si="4">SUM(G19:G23)</f>
        <v>93236.3</v>
      </c>
      <c r="H18" s="7">
        <f t="shared" si="4"/>
        <v>93236.3</v>
      </c>
      <c r="I18" s="26" t="s">
        <v>53</v>
      </c>
      <c r="J18" s="26" t="s">
        <v>82</v>
      </c>
      <c r="K18" s="27" t="s">
        <v>54</v>
      </c>
      <c r="L18" s="28" t="s">
        <v>55</v>
      </c>
      <c r="M18" s="24" t="s">
        <v>46</v>
      </c>
      <c r="N18" s="24" t="s">
        <v>44</v>
      </c>
      <c r="O18" s="22" t="s">
        <v>56</v>
      </c>
      <c r="P18" s="29" t="s">
        <v>41</v>
      </c>
      <c r="Q18" s="30" t="s">
        <v>61</v>
      </c>
      <c r="R18" s="24" t="s">
        <v>89</v>
      </c>
      <c r="S18" s="23" t="s">
        <v>88</v>
      </c>
      <c r="T18" s="23" t="s">
        <v>88</v>
      </c>
      <c r="U18" s="22" t="s">
        <v>62</v>
      </c>
      <c r="V18" s="42" t="s">
        <v>92</v>
      </c>
    </row>
    <row r="19" spans="1:22" ht="54" customHeight="1" x14ac:dyDescent="0.25">
      <c r="A19" s="27"/>
      <c r="B19" s="27"/>
      <c r="C19" s="24"/>
      <c r="D19" s="33"/>
      <c r="E19" s="20" t="s">
        <v>19</v>
      </c>
      <c r="F19" s="8">
        <v>0</v>
      </c>
      <c r="G19" s="15">
        <f>H19</f>
        <v>0</v>
      </c>
      <c r="H19" s="15">
        <v>0</v>
      </c>
      <c r="I19" s="26"/>
      <c r="J19" s="26"/>
      <c r="K19" s="27"/>
      <c r="L19" s="28"/>
      <c r="M19" s="25"/>
      <c r="N19" s="24"/>
      <c r="O19" s="22"/>
      <c r="P19" s="29"/>
      <c r="Q19" s="30"/>
      <c r="R19" s="25"/>
      <c r="S19" s="23"/>
      <c r="T19" s="23"/>
      <c r="U19" s="22"/>
      <c r="V19" s="42"/>
    </row>
    <row r="20" spans="1:22" ht="54" customHeight="1" x14ac:dyDescent="0.25">
      <c r="A20" s="27"/>
      <c r="B20" s="27"/>
      <c r="C20" s="24"/>
      <c r="D20" s="33"/>
      <c r="E20" s="20" t="s">
        <v>20</v>
      </c>
      <c r="F20" s="8">
        <f>42368.4+156413.7</f>
        <v>198782.1</v>
      </c>
      <c r="G20" s="15">
        <f t="shared" ref="G20:G21" si="5">H20</f>
        <v>42368.4</v>
      </c>
      <c r="H20" s="15">
        <v>42368.4</v>
      </c>
      <c r="I20" s="26"/>
      <c r="J20" s="26"/>
      <c r="K20" s="27"/>
      <c r="L20" s="28"/>
      <c r="M20" s="25"/>
      <c r="N20" s="24"/>
      <c r="O20" s="22"/>
      <c r="P20" s="29"/>
      <c r="Q20" s="30"/>
      <c r="R20" s="25"/>
      <c r="S20" s="23"/>
      <c r="T20" s="23"/>
      <c r="U20" s="22"/>
      <c r="V20" s="42"/>
    </row>
    <row r="21" spans="1:22" ht="54" customHeight="1" x14ac:dyDescent="0.25">
      <c r="A21" s="27"/>
      <c r="B21" s="27"/>
      <c r="C21" s="24"/>
      <c r="D21" s="33"/>
      <c r="E21" s="20" t="s">
        <v>21</v>
      </c>
      <c r="F21" s="8">
        <v>31778.75</v>
      </c>
      <c r="G21" s="15">
        <f t="shared" si="5"/>
        <v>10315.15</v>
      </c>
      <c r="H21" s="15">
        <f>4699.5+5615.65</f>
        <v>10315.15</v>
      </c>
      <c r="I21" s="26"/>
      <c r="J21" s="26"/>
      <c r="K21" s="27"/>
      <c r="L21" s="28"/>
      <c r="M21" s="25"/>
      <c r="N21" s="24"/>
      <c r="O21" s="22"/>
      <c r="P21" s="29"/>
      <c r="Q21" s="30"/>
      <c r="R21" s="25"/>
      <c r="S21" s="23"/>
      <c r="T21" s="23"/>
      <c r="U21" s="22"/>
      <c r="V21" s="42"/>
    </row>
    <row r="22" spans="1:22" ht="60" x14ac:dyDescent="0.25">
      <c r="A22" s="27"/>
      <c r="B22" s="27"/>
      <c r="C22" s="24"/>
      <c r="D22" s="33"/>
      <c r="E22" s="20" t="s">
        <v>69</v>
      </c>
      <c r="F22" s="9">
        <v>182607.51</v>
      </c>
      <c r="G22" s="15">
        <f>H22</f>
        <v>40552.75</v>
      </c>
      <c r="H22" s="15">
        <f>3800+36752.75</f>
        <v>40552.75</v>
      </c>
      <c r="I22" s="26"/>
      <c r="J22" s="26"/>
      <c r="K22" s="27"/>
      <c r="L22" s="28"/>
      <c r="M22" s="25"/>
      <c r="N22" s="24"/>
      <c r="O22" s="22"/>
      <c r="P22" s="29"/>
      <c r="Q22" s="30"/>
      <c r="R22" s="25"/>
      <c r="S22" s="23"/>
      <c r="T22" s="23"/>
      <c r="U22" s="22"/>
      <c r="V22" s="42"/>
    </row>
    <row r="23" spans="1:22" ht="64.5" customHeight="1" x14ac:dyDescent="0.25">
      <c r="A23" s="27"/>
      <c r="B23" s="27"/>
      <c r="C23" s="24"/>
      <c r="D23" s="33"/>
      <c r="E23" s="11" t="s">
        <v>83</v>
      </c>
      <c r="F23" s="9">
        <v>0</v>
      </c>
      <c r="G23" s="9">
        <v>0</v>
      </c>
      <c r="H23" s="9">
        <v>0</v>
      </c>
      <c r="I23" s="26"/>
      <c r="J23" s="26"/>
      <c r="K23" s="27"/>
      <c r="L23" s="28"/>
      <c r="M23" s="25"/>
      <c r="N23" s="24"/>
      <c r="O23" s="22"/>
      <c r="P23" s="29"/>
      <c r="Q23" s="30"/>
      <c r="R23" s="25"/>
      <c r="S23" s="23"/>
      <c r="T23" s="23"/>
      <c r="U23" s="22"/>
      <c r="V23" s="42"/>
    </row>
    <row r="24" spans="1:22" ht="15" customHeight="1" x14ac:dyDescent="0.25">
      <c r="A24" s="27" t="s">
        <v>65</v>
      </c>
      <c r="B24" s="27" t="s">
        <v>66</v>
      </c>
      <c r="C24" s="24" t="s">
        <v>34</v>
      </c>
      <c r="D24" s="33">
        <v>174632.52</v>
      </c>
      <c r="E24" s="6" t="s">
        <v>17</v>
      </c>
      <c r="F24" s="14">
        <f>F25+F26+F27+F28+F29</f>
        <v>174632.52</v>
      </c>
      <c r="G24" s="14">
        <f t="shared" ref="G24:H24" si="6">G25+G26+G27+G28+G29</f>
        <v>174632.52</v>
      </c>
      <c r="H24" s="14">
        <f t="shared" si="6"/>
        <v>174632.52</v>
      </c>
      <c r="I24" s="22">
        <v>2016</v>
      </c>
      <c r="J24" s="22">
        <v>2023</v>
      </c>
      <c r="K24" s="30" t="s">
        <v>64</v>
      </c>
      <c r="L24" s="31" t="s">
        <v>79</v>
      </c>
      <c r="M24" s="24" t="s">
        <v>38</v>
      </c>
      <c r="N24" s="24" t="s">
        <v>44</v>
      </c>
      <c r="O24" s="29" t="s">
        <v>81</v>
      </c>
      <c r="P24" s="29" t="s">
        <v>41</v>
      </c>
      <c r="Q24" s="30" t="s">
        <v>67</v>
      </c>
      <c r="R24" s="21" t="s">
        <v>68</v>
      </c>
      <c r="S24" s="42" t="s">
        <v>77</v>
      </c>
      <c r="T24" s="42" t="s">
        <v>77</v>
      </c>
      <c r="U24" s="42" t="s">
        <v>75</v>
      </c>
      <c r="V24" s="42" t="s">
        <v>74</v>
      </c>
    </row>
    <row r="25" spans="1:22" ht="30" x14ac:dyDescent="0.25">
      <c r="A25" s="27"/>
      <c r="B25" s="27"/>
      <c r="C25" s="24"/>
      <c r="D25" s="33"/>
      <c r="E25" s="18" t="s">
        <v>19</v>
      </c>
      <c r="F25" s="16">
        <v>0</v>
      </c>
      <c r="G25" s="5">
        <v>0</v>
      </c>
      <c r="H25" s="16">
        <v>0</v>
      </c>
      <c r="I25" s="22"/>
      <c r="J25" s="22"/>
      <c r="K25" s="30"/>
      <c r="L25" s="31"/>
      <c r="M25" s="24"/>
      <c r="N25" s="24"/>
      <c r="O25" s="29"/>
      <c r="P25" s="29"/>
      <c r="Q25" s="30"/>
      <c r="R25" s="21"/>
      <c r="S25" s="42"/>
      <c r="T25" s="42"/>
      <c r="U25" s="42"/>
      <c r="V25" s="42"/>
    </row>
    <row r="26" spans="1:22" ht="30" x14ac:dyDescent="0.25">
      <c r="A26" s="27"/>
      <c r="B26" s="27"/>
      <c r="C26" s="24"/>
      <c r="D26" s="33"/>
      <c r="E26" s="18" t="s">
        <v>20</v>
      </c>
      <c r="F26" s="16">
        <v>0</v>
      </c>
      <c r="G26" s="5">
        <v>0</v>
      </c>
      <c r="H26" s="16">
        <v>0</v>
      </c>
      <c r="I26" s="22"/>
      <c r="J26" s="22"/>
      <c r="K26" s="30"/>
      <c r="L26" s="31"/>
      <c r="M26" s="24"/>
      <c r="N26" s="24"/>
      <c r="O26" s="29"/>
      <c r="P26" s="29"/>
      <c r="Q26" s="30"/>
      <c r="R26" s="21"/>
      <c r="S26" s="42"/>
      <c r="T26" s="42"/>
      <c r="U26" s="42"/>
      <c r="V26" s="42"/>
    </row>
    <row r="27" spans="1:22" ht="45" x14ac:dyDescent="0.25">
      <c r="A27" s="27"/>
      <c r="B27" s="27"/>
      <c r="C27" s="24"/>
      <c r="D27" s="33"/>
      <c r="E27" s="18" t="s">
        <v>21</v>
      </c>
      <c r="F27" s="16">
        <v>0</v>
      </c>
      <c r="G27" s="5">
        <v>0</v>
      </c>
      <c r="H27" s="16">
        <v>0</v>
      </c>
      <c r="I27" s="22"/>
      <c r="J27" s="22"/>
      <c r="K27" s="30"/>
      <c r="L27" s="31"/>
      <c r="M27" s="24"/>
      <c r="N27" s="24"/>
      <c r="O27" s="29"/>
      <c r="P27" s="29"/>
      <c r="Q27" s="30"/>
      <c r="R27" s="21"/>
      <c r="S27" s="42"/>
      <c r="T27" s="42"/>
      <c r="U27" s="42"/>
      <c r="V27" s="42"/>
    </row>
    <row r="28" spans="1:22" ht="60" x14ac:dyDescent="0.25">
      <c r="A28" s="27"/>
      <c r="B28" s="27"/>
      <c r="C28" s="24"/>
      <c r="D28" s="33"/>
      <c r="E28" s="18" t="s">
        <v>69</v>
      </c>
      <c r="F28" s="17">
        <v>174632.52</v>
      </c>
      <c r="G28" s="5">
        <v>174632.52</v>
      </c>
      <c r="H28" s="17">
        <v>174632.52</v>
      </c>
      <c r="I28" s="22"/>
      <c r="J28" s="22"/>
      <c r="K28" s="30"/>
      <c r="L28" s="31"/>
      <c r="M28" s="24"/>
      <c r="N28" s="24"/>
      <c r="O28" s="29"/>
      <c r="P28" s="29"/>
      <c r="Q28" s="30"/>
      <c r="R28" s="21"/>
      <c r="S28" s="42"/>
      <c r="T28" s="42"/>
      <c r="U28" s="42"/>
      <c r="V28" s="42"/>
    </row>
    <row r="29" spans="1:22" ht="101.25" customHeight="1" x14ac:dyDescent="0.25">
      <c r="A29" s="27"/>
      <c r="B29" s="27"/>
      <c r="C29" s="24"/>
      <c r="D29" s="33"/>
      <c r="E29" s="50" t="s">
        <v>83</v>
      </c>
      <c r="F29" s="9">
        <v>0</v>
      </c>
      <c r="G29" s="9">
        <v>0</v>
      </c>
      <c r="H29" s="9">
        <v>0</v>
      </c>
      <c r="I29" s="22"/>
      <c r="J29" s="22"/>
      <c r="K29" s="30"/>
      <c r="L29" s="31"/>
      <c r="M29" s="24"/>
      <c r="N29" s="24"/>
      <c r="O29" s="29"/>
      <c r="P29" s="29"/>
      <c r="Q29" s="30"/>
      <c r="R29" s="21"/>
      <c r="S29" s="42"/>
      <c r="T29" s="42"/>
      <c r="U29" s="42"/>
      <c r="V29" s="42"/>
    </row>
    <row r="30" spans="1:22" ht="67.5" customHeight="1" x14ac:dyDescent="0.25">
      <c r="A30" s="27" t="s">
        <v>70</v>
      </c>
      <c r="B30" s="27" t="s">
        <v>66</v>
      </c>
      <c r="C30" s="24" t="s">
        <v>34</v>
      </c>
      <c r="D30" s="33">
        <f>F30</f>
        <v>268398.34000000003</v>
      </c>
      <c r="E30" s="6" t="s">
        <v>84</v>
      </c>
      <c r="F30" s="14">
        <f>F31+F32+F33+F34</f>
        <v>268398.34000000003</v>
      </c>
      <c r="G30" s="14">
        <f>G31+G32+G33+G34+G35</f>
        <v>338096.44000000006</v>
      </c>
      <c r="H30" s="14">
        <f>H31+H32+H33+H34</f>
        <v>268398.34000000003</v>
      </c>
      <c r="I30" s="22">
        <v>2020</v>
      </c>
      <c r="J30" s="22">
        <v>2023</v>
      </c>
      <c r="K30" s="30" t="s">
        <v>64</v>
      </c>
      <c r="L30" s="31" t="s">
        <v>80</v>
      </c>
      <c r="M30" s="24" t="s">
        <v>46</v>
      </c>
      <c r="N30" s="24" t="s">
        <v>44</v>
      </c>
      <c r="O30" s="29" t="s">
        <v>78</v>
      </c>
      <c r="P30" s="29" t="s">
        <v>41</v>
      </c>
      <c r="Q30" s="30" t="s">
        <v>67</v>
      </c>
      <c r="R30" s="21" t="s">
        <v>68</v>
      </c>
      <c r="S30" s="42" t="s">
        <v>77</v>
      </c>
      <c r="T30" s="42" t="s">
        <v>77</v>
      </c>
      <c r="U30" s="42" t="s">
        <v>76</v>
      </c>
      <c r="V30" s="42" t="s">
        <v>74</v>
      </c>
    </row>
    <row r="31" spans="1:22" ht="51" customHeight="1" x14ac:dyDescent="0.25">
      <c r="A31" s="27"/>
      <c r="B31" s="27"/>
      <c r="C31" s="24"/>
      <c r="D31" s="33"/>
      <c r="E31" s="18" t="s">
        <v>19</v>
      </c>
      <c r="F31" s="16">
        <v>168085.13</v>
      </c>
      <c r="G31" s="16">
        <v>168085.13</v>
      </c>
      <c r="H31" s="16">
        <v>168085.13</v>
      </c>
      <c r="I31" s="22"/>
      <c r="J31" s="22"/>
      <c r="K31" s="30"/>
      <c r="L31" s="31"/>
      <c r="M31" s="24"/>
      <c r="N31" s="24"/>
      <c r="O31" s="29"/>
      <c r="P31" s="29"/>
      <c r="Q31" s="30"/>
      <c r="R31" s="21"/>
      <c r="S31" s="42"/>
      <c r="T31" s="42"/>
      <c r="U31" s="42"/>
      <c r="V31" s="42"/>
    </row>
    <row r="32" spans="1:22" ht="56.25" customHeight="1" x14ac:dyDescent="0.25">
      <c r="A32" s="27"/>
      <c r="B32" s="27"/>
      <c r="C32" s="24"/>
      <c r="D32" s="33"/>
      <c r="E32" s="18" t="s">
        <v>20</v>
      </c>
      <c r="F32" s="16">
        <v>0</v>
      </c>
      <c r="G32" s="16">
        <v>0</v>
      </c>
      <c r="H32" s="16">
        <v>0</v>
      </c>
      <c r="I32" s="22"/>
      <c r="J32" s="22"/>
      <c r="K32" s="30"/>
      <c r="L32" s="31"/>
      <c r="M32" s="24"/>
      <c r="N32" s="24"/>
      <c r="O32" s="29"/>
      <c r="P32" s="29"/>
      <c r="Q32" s="30"/>
      <c r="R32" s="21"/>
      <c r="S32" s="42"/>
      <c r="T32" s="42"/>
      <c r="U32" s="42"/>
      <c r="V32" s="42"/>
    </row>
    <row r="33" spans="1:22" ht="96" customHeight="1" x14ac:dyDescent="0.25">
      <c r="A33" s="27"/>
      <c r="B33" s="27"/>
      <c r="C33" s="24"/>
      <c r="D33" s="33"/>
      <c r="E33" s="18" t="s">
        <v>21</v>
      </c>
      <c r="F33" s="16">
        <v>100313.21</v>
      </c>
      <c r="G33" s="16">
        <v>100313.21</v>
      </c>
      <c r="H33" s="16">
        <v>100313.21</v>
      </c>
      <c r="I33" s="22"/>
      <c r="J33" s="22"/>
      <c r="K33" s="30"/>
      <c r="L33" s="31"/>
      <c r="M33" s="24"/>
      <c r="N33" s="24"/>
      <c r="O33" s="29"/>
      <c r="P33" s="29"/>
      <c r="Q33" s="30"/>
      <c r="R33" s="21"/>
      <c r="S33" s="42"/>
      <c r="T33" s="42"/>
      <c r="U33" s="42"/>
      <c r="V33" s="42"/>
    </row>
    <row r="34" spans="1:22" ht="96" customHeight="1" x14ac:dyDescent="0.25">
      <c r="A34" s="27"/>
      <c r="B34" s="27"/>
      <c r="C34" s="24"/>
      <c r="D34" s="33"/>
      <c r="E34" s="18" t="s">
        <v>71</v>
      </c>
      <c r="F34" s="17">
        <v>0</v>
      </c>
      <c r="G34" s="17">
        <v>0</v>
      </c>
      <c r="H34" s="17">
        <v>0</v>
      </c>
      <c r="I34" s="22"/>
      <c r="J34" s="22"/>
      <c r="K34" s="30"/>
      <c r="L34" s="31"/>
      <c r="M34" s="24"/>
      <c r="N34" s="24"/>
      <c r="O34" s="29"/>
      <c r="P34" s="29"/>
      <c r="Q34" s="30"/>
      <c r="R34" s="21"/>
      <c r="S34" s="42"/>
      <c r="T34" s="42"/>
      <c r="U34" s="42"/>
      <c r="V34" s="42"/>
    </row>
    <row r="35" spans="1:22" ht="100.5" customHeight="1" x14ac:dyDescent="0.25">
      <c r="A35" s="27"/>
      <c r="B35" s="27"/>
      <c r="C35" s="24"/>
      <c r="D35" s="33"/>
      <c r="E35" s="18" t="s">
        <v>83</v>
      </c>
      <c r="F35" s="17" t="s">
        <v>85</v>
      </c>
      <c r="G35" s="17">
        <v>69698.100000000006</v>
      </c>
      <c r="H35" s="17" t="s">
        <v>85</v>
      </c>
      <c r="I35" s="22"/>
      <c r="J35" s="22"/>
      <c r="K35" s="30"/>
      <c r="L35" s="31"/>
      <c r="M35" s="24"/>
      <c r="N35" s="24"/>
      <c r="O35" s="29"/>
      <c r="P35" s="29"/>
      <c r="Q35" s="30"/>
      <c r="R35" s="21"/>
      <c r="S35" s="42"/>
      <c r="T35" s="42"/>
      <c r="U35" s="42"/>
      <c r="V35" s="42"/>
    </row>
    <row r="36" spans="1:22" s="1" customFormat="1" ht="15" customHeight="1" x14ac:dyDescent="0.25">
      <c r="A36" s="27" t="s">
        <v>94</v>
      </c>
      <c r="B36" s="27" t="s">
        <v>95</v>
      </c>
      <c r="C36" s="24" t="s">
        <v>73</v>
      </c>
      <c r="D36" s="38">
        <v>1770.9</v>
      </c>
      <c r="E36" s="10" t="s">
        <v>17</v>
      </c>
      <c r="F36" s="14">
        <f>SUM(F37:F40)</f>
        <v>1770.9</v>
      </c>
      <c r="G36" s="43">
        <f>SUM(G37:G40)</f>
        <v>1770.84</v>
      </c>
      <c r="H36" s="7">
        <f>SUM(H37:H40)</f>
        <v>1770.84</v>
      </c>
      <c r="I36" s="22" t="s">
        <v>96</v>
      </c>
      <c r="J36" s="32" t="s">
        <v>96</v>
      </c>
      <c r="K36" s="30" t="s">
        <v>97</v>
      </c>
      <c r="L36" s="44" t="s">
        <v>98</v>
      </c>
      <c r="M36" s="25" t="s">
        <v>38</v>
      </c>
      <c r="N36" s="24" t="s">
        <v>44</v>
      </c>
      <c r="O36" s="22" t="s">
        <v>99</v>
      </c>
      <c r="P36" s="29" t="s">
        <v>41</v>
      </c>
      <c r="Q36" s="30" t="s">
        <v>100</v>
      </c>
      <c r="R36" s="24" t="s">
        <v>101</v>
      </c>
      <c r="S36" s="42" t="s">
        <v>77</v>
      </c>
      <c r="T36" s="42" t="s">
        <v>77</v>
      </c>
      <c r="U36" s="39" t="s">
        <v>102</v>
      </c>
      <c r="V36" s="42" t="s">
        <v>93</v>
      </c>
    </row>
    <row r="37" spans="1:22" ht="35.25" customHeight="1" x14ac:dyDescent="0.25">
      <c r="A37" s="27"/>
      <c r="B37" s="27"/>
      <c r="C37" s="24"/>
      <c r="D37" s="38"/>
      <c r="E37" s="18" t="s">
        <v>19</v>
      </c>
      <c r="F37" s="16">
        <v>0</v>
      </c>
      <c r="G37" s="12">
        <f>H37</f>
        <v>0</v>
      </c>
      <c r="H37" s="12">
        <v>0</v>
      </c>
      <c r="I37" s="22"/>
      <c r="J37" s="32"/>
      <c r="K37" s="30"/>
      <c r="L37" s="44"/>
      <c r="M37" s="25"/>
      <c r="N37" s="24"/>
      <c r="O37" s="22"/>
      <c r="P37" s="29"/>
      <c r="Q37" s="30"/>
      <c r="R37" s="24"/>
      <c r="S37" s="42"/>
      <c r="T37" s="42"/>
      <c r="U37" s="40"/>
      <c r="V37" s="42"/>
    </row>
    <row r="38" spans="1:22" ht="35.25" customHeight="1" x14ac:dyDescent="0.25">
      <c r="A38" s="27"/>
      <c r="B38" s="27"/>
      <c r="C38" s="24"/>
      <c r="D38" s="38"/>
      <c r="E38" s="18" t="s">
        <v>20</v>
      </c>
      <c r="F38" s="16">
        <v>0</v>
      </c>
      <c r="G38" s="12">
        <f t="shared" ref="G38:G39" si="7">H38</f>
        <v>0</v>
      </c>
      <c r="H38" s="12">
        <v>0</v>
      </c>
      <c r="I38" s="22"/>
      <c r="J38" s="32"/>
      <c r="K38" s="30"/>
      <c r="L38" s="44"/>
      <c r="M38" s="25"/>
      <c r="N38" s="24"/>
      <c r="O38" s="22"/>
      <c r="P38" s="29"/>
      <c r="Q38" s="30"/>
      <c r="R38" s="24"/>
      <c r="S38" s="42"/>
      <c r="T38" s="42"/>
      <c r="U38" s="40"/>
      <c r="V38" s="42"/>
    </row>
    <row r="39" spans="1:22" ht="51.75" customHeight="1" x14ac:dyDescent="0.25">
      <c r="A39" s="27"/>
      <c r="B39" s="27"/>
      <c r="C39" s="24"/>
      <c r="D39" s="38"/>
      <c r="E39" s="18" t="s">
        <v>21</v>
      </c>
      <c r="F39" s="16">
        <v>1770.9</v>
      </c>
      <c r="G39" s="12">
        <f t="shared" si="7"/>
        <v>1770.84</v>
      </c>
      <c r="H39" s="12">
        <v>1770.84</v>
      </c>
      <c r="I39" s="22"/>
      <c r="J39" s="32"/>
      <c r="K39" s="30"/>
      <c r="L39" s="44"/>
      <c r="M39" s="25"/>
      <c r="N39" s="24"/>
      <c r="O39" s="22"/>
      <c r="P39" s="29"/>
      <c r="Q39" s="30"/>
      <c r="R39" s="24"/>
      <c r="S39" s="42"/>
      <c r="T39" s="42"/>
      <c r="U39" s="40"/>
      <c r="V39" s="42"/>
    </row>
    <row r="40" spans="1:22" ht="60" x14ac:dyDescent="0.25">
      <c r="A40" s="27"/>
      <c r="B40" s="27"/>
      <c r="C40" s="24"/>
      <c r="D40" s="38"/>
      <c r="E40" s="18" t="s">
        <v>69</v>
      </c>
      <c r="F40" s="17">
        <v>0</v>
      </c>
      <c r="G40" s="12">
        <f>H40</f>
        <v>0</v>
      </c>
      <c r="H40" s="12">
        <v>0</v>
      </c>
      <c r="I40" s="22"/>
      <c r="J40" s="32"/>
      <c r="K40" s="30"/>
      <c r="L40" s="44"/>
      <c r="M40" s="25"/>
      <c r="N40" s="24"/>
      <c r="O40" s="22"/>
      <c r="P40" s="29"/>
      <c r="Q40" s="30"/>
      <c r="R40" s="24"/>
      <c r="S40" s="42"/>
      <c r="T40" s="42"/>
      <c r="U40" s="40"/>
      <c r="V40" s="42"/>
    </row>
    <row r="41" spans="1:22" ht="73.5" customHeight="1" x14ac:dyDescent="0.25">
      <c r="A41" s="27"/>
      <c r="B41" s="27"/>
      <c r="C41" s="24"/>
      <c r="D41" s="38"/>
      <c r="E41" s="50" t="s">
        <v>83</v>
      </c>
      <c r="F41" s="9">
        <v>0</v>
      </c>
      <c r="G41" s="9">
        <v>0</v>
      </c>
      <c r="H41" s="9">
        <v>0</v>
      </c>
      <c r="I41" s="22"/>
      <c r="J41" s="32"/>
      <c r="K41" s="30"/>
      <c r="L41" s="44"/>
      <c r="M41" s="25"/>
      <c r="N41" s="24"/>
      <c r="O41" s="22"/>
      <c r="P41" s="29"/>
      <c r="Q41" s="30"/>
      <c r="R41" s="24"/>
      <c r="S41" s="42"/>
      <c r="T41" s="42"/>
      <c r="U41" s="41"/>
      <c r="V41" s="42"/>
    </row>
    <row r="42" spans="1:22" ht="15" customHeight="1" x14ac:dyDescent="0.25">
      <c r="A42" s="30" t="s">
        <v>103</v>
      </c>
      <c r="B42" s="27" t="s">
        <v>95</v>
      </c>
      <c r="C42" s="24" t="s">
        <v>73</v>
      </c>
      <c r="D42" s="34">
        <f>5777.32+230.98+5412.08+6573.24+34196.3+2754.88</f>
        <v>54944.799999999996</v>
      </c>
      <c r="E42" s="6" t="s">
        <v>17</v>
      </c>
      <c r="F42" s="14">
        <f>SUM(F43:F46)</f>
        <v>17993.63</v>
      </c>
      <c r="G42" s="7">
        <f>SUM(G43:G46)</f>
        <v>17993.634180000001</v>
      </c>
      <c r="H42" s="7">
        <f>SUM(H43:H46)</f>
        <v>17993.634180000001</v>
      </c>
      <c r="I42" s="32" t="s">
        <v>104</v>
      </c>
      <c r="J42" s="45" t="s">
        <v>104</v>
      </c>
      <c r="K42" s="30" t="s">
        <v>105</v>
      </c>
      <c r="L42" s="46" t="s">
        <v>106</v>
      </c>
      <c r="M42" s="25" t="s">
        <v>38</v>
      </c>
      <c r="N42" s="24" t="s">
        <v>44</v>
      </c>
      <c r="O42" s="22" t="s">
        <v>107</v>
      </c>
      <c r="P42" s="29" t="s">
        <v>41</v>
      </c>
      <c r="Q42" s="26" t="s">
        <v>108</v>
      </c>
      <c r="R42" s="24" t="s">
        <v>109</v>
      </c>
      <c r="S42" s="42" t="s">
        <v>77</v>
      </c>
      <c r="T42" s="42" t="s">
        <v>77</v>
      </c>
      <c r="U42" s="39" t="s">
        <v>110</v>
      </c>
      <c r="V42" s="42" t="s">
        <v>92</v>
      </c>
    </row>
    <row r="43" spans="1:22" ht="61.5" customHeight="1" x14ac:dyDescent="0.25">
      <c r="A43" s="30"/>
      <c r="B43" s="27"/>
      <c r="C43" s="24"/>
      <c r="D43" s="34"/>
      <c r="E43" s="18" t="s">
        <v>19</v>
      </c>
      <c r="F43" s="16">
        <v>0</v>
      </c>
      <c r="G43" s="12">
        <f>H43</f>
        <v>0</v>
      </c>
      <c r="H43" s="12">
        <v>0</v>
      </c>
      <c r="I43" s="32"/>
      <c r="J43" s="45"/>
      <c r="K43" s="30"/>
      <c r="L43" s="46"/>
      <c r="M43" s="25"/>
      <c r="N43" s="24"/>
      <c r="O43" s="22"/>
      <c r="P43" s="29"/>
      <c r="Q43" s="26"/>
      <c r="R43" s="24"/>
      <c r="S43" s="42"/>
      <c r="T43" s="42"/>
      <c r="U43" s="40"/>
      <c r="V43" s="42"/>
    </row>
    <row r="44" spans="1:22" ht="61.5" customHeight="1" x14ac:dyDescent="0.25">
      <c r="A44" s="30"/>
      <c r="B44" s="27"/>
      <c r="C44" s="24"/>
      <c r="D44" s="34"/>
      <c r="E44" s="18" t="s">
        <v>20</v>
      </c>
      <c r="F44" s="16">
        <v>0</v>
      </c>
      <c r="G44" s="12">
        <f t="shared" ref="G44:G45" si="8">H44</f>
        <v>0</v>
      </c>
      <c r="H44" s="12">
        <v>0</v>
      </c>
      <c r="I44" s="32"/>
      <c r="J44" s="45"/>
      <c r="K44" s="30"/>
      <c r="L44" s="46"/>
      <c r="M44" s="25"/>
      <c r="N44" s="24"/>
      <c r="O44" s="22"/>
      <c r="P44" s="29"/>
      <c r="Q44" s="26"/>
      <c r="R44" s="24"/>
      <c r="S44" s="42"/>
      <c r="T44" s="42"/>
      <c r="U44" s="40"/>
      <c r="V44" s="42"/>
    </row>
    <row r="45" spans="1:22" ht="61.5" customHeight="1" x14ac:dyDescent="0.25">
      <c r="A45" s="30"/>
      <c r="B45" s="27"/>
      <c r="C45" s="24"/>
      <c r="D45" s="34"/>
      <c r="E45" s="18" t="s">
        <v>21</v>
      </c>
      <c r="F45" s="16">
        <v>17993.63</v>
      </c>
      <c r="G45" s="12">
        <f t="shared" si="8"/>
        <v>17993.634180000001</v>
      </c>
      <c r="H45" s="12">
        <f>17993634.18/1000</f>
        <v>17993.634180000001</v>
      </c>
      <c r="I45" s="32"/>
      <c r="J45" s="45"/>
      <c r="K45" s="30"/>
      <c r="L45" s="46"/>
      <c r="M45" s="25"/>
      <c r="N45" s="24"/>
      <c r="O45" s="22"/>
      <c r="P45" s="29"/>
      <c r="Q45" s="26"/>
      <c r="R45" s="24"/>
      <c r="S45" s="42"/>
      <c r="T45" s="42"/>
      <c r="U45" s="40"/>
      <c r="V45" s="42"/>
    </row>
    <row r="46" spans="1:22" ht="61.5" customHeight="1" x14ac:dyDescent="0.25">
      <c r="A46" s="30"/>
      <c r="B46" s="27"/>
      <c r="C46" s="24"/>
      <c r="D46" s="34"/>
      <c r="E46" s="18" t="s">
        <v>69</v>
      </c>
      <c r="F46" s="17">
        <v>0</v>
      </c>
      <c r="G46" s="12">
        <f>H46</f>
        <v>0</v>
      </c>
      <c r="H46" s="12">
        <v>0</v>
      </c>
      <c r="I46" s="32"/>
      <c r="J46" s="45"/>
      <c r="K46" s="30"/>
      <c r="L46" s="46"/>
      <c r="M46" s="25"/>
      <c r="N46" s="24"/>
      <c r="O46" s="22"/>
      <c r="P46" s="29"/>
      <c r="Q46" s="26"/>
      <c r="R46" s="24"/>
      <c r="S46" s="42"/>
      <c r="T46" s="42"/>
      <c r="U46" s="40"/>
      <c r="V46" s="42"/>
    </row>
    <row r="47" spans="1:22" ht="61.5" customHeight="1" x14ac:dyDescent="0.25">
      <c r="A47" s="30"/>
      <c r="B47" s="27"/>
      <c r="C47" s="24"/>
      <c r="D47" s="34"/>
      <c r="E47" s="11" t="s">
        <v>83</v>
      </c>
      <c r="F47" s="9">
        <v>0</v>
      </c>
      <c r="G47" s="9">
        <v>0</v>
      </c>
      <c r="H47" s="9">
        <v>0</v>
      </c>
      <c r="I47" s="32"/>
      <c r="J47" s="45"/>
      <c r="K47" s="30"/>
      <c r="L47" s="46"/>
      <c r="M47" s="25"/>
      <c r="N47" s="24"/>
      <c r="O47" s="22"/>
      <c r="P47" s="29"/>
      <c r="Q47" s="26"/>
      <c r="R47" s="24"/>
      <c r="S47" s="42"/>
      <c r="T47" s="42"/>
      <c r="U47" s="41"/>
      <c r="V47" s="42"/>
    </row>
    <row r="48" spans="1:22" ht="15" customHeight="1" x14ac:dyDescent="0.25">
      <c r="A48" s="30" t="s">
        <v>111</v>
      </c>
      <c r="B48" s="27" t="s">
        <v>95</v>
      </c>
      <c r="C48" s="24" t="s">
        <v>73</v>
      </c>
      <c r="D48" s="38">
        <f>7182+400.55</f>
        <v>7582.55</v>
      </c>
      <c r="E48" s="6" t="s">
        <v>17</v>
      </c>
      <c r="F48" s="14">
        <f>SUM(F49:F52)</f>
        <v>7582.39</v>
      </c>
      <c r="G48" s="14">
        <f>SUM(G49:G52)</f>
        <v>7582.39</v>
      </c>
      <c r="H48" s="14">
        <f>SUM(H49:H52)</f>
        <v>7582.39</v>
      </c>
      <c r="I48" s="26" t="s">
        <v>112</v>
      </c>
      <c r="J48" s="26" t="s">
        <v>112</v>
      </c>
      <c r="K48" s="30" t="s">
        <v>45</v>
      </c>
      <c r="L48" s="26" t="s">
        <v>113</v>
      </c>
      <c r="M48" s="24" t="s">
        <v>38</v>
      </c>
      <c r="N48" s="24" t="s">
        <v>44</v>
      </c>
      <c r="O48" s="22" t="s">
        <v>114</v>
      </c>
      <c r="P48" s="29" t="s">
        <v>41</v>
      </c>
      <c r="Q48" s="30" t="s">
        <v>115</v>
      </c>
      <c r="R48" s="24" t="s">
        <v>116</v>
      </c>
      <c r="S48" s="42" t="s">
        <v>77</v>
      </c>
      <c r="T48" s="42" t="s">
        <v>77</v>
      </c>
      <c r="U48" s="39" t="s">
        <v>117</v>
      </c>
      <c r="V48" s="42" t="s">
        <v>93</v>
      </c>
    </row>
    <row r="49" spans="1:22" ht="36" customHeight="1" x14ac:dyDescent="0.25">
      <c r="A49" s="30"/>
      <c r="B49" s="27"/>
      <c r="C49" s="24"/>
      <c r="D49" s="38"/>
      <c r="E49" s="18" t="s">
        <v>19</v>
      </c>
      <c r="F49" s="16">
        <v>0</v>
      </c>
      <c r="G49" s="16">
        <f>H49</f>
        <v>0</v>
      </c>
      <c r="H49" s="16">
        <v>0</v>
      </c>
      <c r="I49" s="26"/>
      <c r="J49" s="26"/>
      <c r="K49" s="30"/>
      <c r="L49" s="26"/>
      <c r="M49" s="25"/>
      <c r="N49" s="24"/>
      <c r="O49" s="22"/>
      <c r="P49" s="29"/>
      <c r="Q49" s="30"/>
      <c r="R49" s="24"/>
      <c r="S49" s="42"/>
      <c r="T49" s="42"/>
      <c r="U49" s="40"/>
      <c r="V49" s="42"/>
    </row>
    <row r="50" spans="1:22" ht="36" customHeight="1" x14ac:dyDescent="0.25">
      <c r="A50" s="30"/>
      <c r="B50" s="27"/>
      <c r="C50" s="24"/>
      <c r="D50" s="38"/>
      <c r="E50" s="18" t="s">
        <v>20</v>
      </c>
      <c r="F50" s="16">
        <v>0</v>
      </c>
      <c r="G50" s="16">
        <f>H50</f>
        <v>0</v>
      </c>
      <c r="H50" s="16">
        <v>0</v>
      </c>
      <c r="I50" s="26"/>
      <c r="J50" s="26"/>
      <c r="K50" s="30"/>
      <c r="L50" s="26"/>
      <c r="M50" s="25"/>
      <c r="N50" s="24"/>
      <c r="O50" s="22"/>
      <c r="P50" s="29"/>
      <c r="Q50" s="30"/>
      <c r="R50" s="24"/>
      <c r="S50" s="42"/>
      <c r="T50" s="42"/>
      <c r="U50" s="40"/>
      <c r="V50" s="42"/>
    </row>
    <row r="51" spans="1:22" ht="54.75" customHeight="1" x14ac:dyDescent="0.25">
      <c r="A51" s="30"/>
      <c r="B51" s="27"/>
      <c r="C51" s="24"/>
      <c r="D51" s="38"/>
      <c r="E51" s="18" t="s">
        <v>21</v>
      </c>
      <c r="F51" s="16">
        <f>7181.84+400.55</f>
        <v>7582.39</v>
      </c>
      <c r="G51" s="16">
        <f t="shared" ref="G51" si="9">H51</f>
        <v>7582.39</v>
      </c>
      <c r="H51" s="16">
        <f>7181.84+400.55</f>
        <v>7582.39</v>
      </c>
      <c r="I51" s="26"/>
      <c r="J51" s="26"/>
      <c r="K51" s="30"/>
      <c r="L51" s="26"/>
      <c r="M51" s="25"/>
      <c r="N51" s="24"/>
      <c r="O51" s="22"/>
      <c r="P51" s="29"/>
      <c r="Q51" s="30"/>
      <c r="R51" s="24"/>
      <c r="S51" s="42"/>
      <c r="T51" s="42"/>
      <c r="U51" s="40"/>
      <c r="V51" s="42"/>
    </row>
    <row r="52" spans="1:22" ht="60" x14ac:dyDescent="0.25">
      <c r="A52" s="30"/>
      <c r="B52" s="27"/>
      <c r="C52" s="24"/>
      <c r="D52" s="38"/>
      <c r="E52" s="18" t="s">
        <v>69</v>
      </c>
      <c r="F52" s="17">
        <v>0</v>
      </c>
      <c r="G52" s="16">
        <f>H52</f>
        <v>0</v>
      </c>
      <c r="H52" s="17">
        <v>0</v>
      </c>
      <c r="I52" s="26"/>
      <c r="J52" s="26"/>
      <c r="K52" s="30"/>
      <c r="L52" s="26"/>
      <c r="M52" s="25"/>
      <c r="N52" s="24"/>
      <c r="O52" s="22"/>
      <c r="P52" s="29"/>
      <c r="Q52" s="30"/>
      <c r="R52" s="24"/>
      <c r="S52" s="42"/>
      <c r="T52" s="42"/>
      <c r="U52" s="40"/>
      <c r="V52" s="42"/>
    </row>
    <row r="53" spans="1:22" ht="66.75" customHeight="1" x14ac:dyDescent="0.25">
      <c r="A53" s="30"/>
      <c r="B53" s="27"/>
      <c r="C53" s="24"/>
      <c r="D53" s="38"/>
      <c r="E53" s="11" t="s">
        <v>83</v>
      </c>
      <c r="F53" s="9">
        <v>0</v>
      </c>
      <c r="G53" s="9">
        <v>0</v>
      </c>
      <c r="H53" s="9">
        <v>0</v>
      </c>
      <c r="I53" s="26"/>
      <c r="J53" s="26"/>
      <c r="K53" s="30"/>
      <c r="L53" s="26"/>
      <c r="M53" s="25"/>
      <c r="N53" s="24"/>
      <c r="O53" s="22"/>
      <c r="P53" s="29"/>
      <c r="Q53" s="30"/>
      <c r="R53" s="24"/>
      <c r="S53" s="42"/>
      <c r="T53" s="42"/>
      <c r="U53" s="41"/>
      <c r="V53" s="42"/>
    </row>
    <row r="54" spans="1:22" ht="15" customHeight="1" x14ac:dyDescent="0.25">
      <c r="A54" s="27" t="s">
        <v>118</v>
      </c>
      <c r="B54" s="27" t="s">
        <v>119</v>
      </c>
      <c r="C54" s="24" t="s">
        <v>73</v>
      </c>
      <c r="D54" s="38">
        <f>4582.5+36</f>
        <v>4618.5</v>
      </c>
      <c r="E54" s="6" t="s">
        <v>17</v>
      </c>
      <c r="F54" s="7">
        <f>SUM(F55:F58)</f>
        <v>4618.5</v>
      </c>
      <c r="G54" s="47">
        <f>SUM(G55:G58)</f>
        <v>77.89</v>
      </c>
      <c r="H54" s="47">
        <f>SUM(H55:H58)</f>
        <v>77.89</v>
      </c>
      <c r="I54" s="32" t="s">
        <v>120</v>
      </c>
      <c r="J54" s="32" t="s">
        <v>169</v>
      </c>
      <c r="K54" s="30" t="s">
        <v>121</v>
      </c>
      <c r="L54" s="26" t="s">
        <v>122</v>
      </c>
      <c r="M54" s="24" t="s">
        <v>46</v>
      </c>
      <c r="N54" s="24" t="s">
        <v>44</v>
      </c>
      <c r="O54" s="22" t="s">
        <v>123</v>
      </c>
      <c r="P54" s="29" t="s">
        <v>41</v>
      </c>
      <c r="Q54" s="30" t="s">
        <v>124</v>
      </c>
      <c r="R54" s="48" t="s">
        <v>125</v>
      </c>
      <c r="S54" s="42" t="s">
        <v>77</v>
      </c>
      <c r="T54" s="42" t="s">
        <v>77</v>
      </c>
      <c r="U54" s="39" t="s">
        <v>126</v>
      </c>
      <c r="V54" s="42" t="s">
        <v>92</v>
      </c>
    </row>
    <row r="55" spans="1:22" ht="30" x14ac:dyDescent="0.25">
      <c r="A55" s="27"/>
      <c r="B55" s="27"/>
      <c r="C55" s="24"/>
      <c r="D55" s="38"/>
      <c r="E55" s="18" t="s">
        <v>19</v>
      </c>
      <c r="F55" s="12">
        <v>0</v>
      </c>
      <c r="G55" s="12">
        <f>H55</f>
        <v>0</v>
      </c>
      <c r="H55" s="12">
        <v>0</v>
      </c>
      <c r="I55" s="32"/>
      <c r="J55" s="32"/>
      <c r="K55" s="30"/>
      <c r="L55" s="26"/>
      <c r="M55" s="25"/>
      <c r="N55" s="24"/>
      <c r="O55" s="22"/>
      <c r="P55" s="29"/>
      <c r="Q55" s="30"/>
      <c r="R55" s="21"/>
      <c r="S55" s="42"/>
      <c r="T55" s="42"/>
      <c r="U55" s="40"/>
      <c r="V55" s="42"/>
    </row>
    <row r="56" spans="1:22" ht="30" x14ac:dyDescent="0.25">
      <c r="A56" s="27"/>
      <c r="B56" s="27"/>
      <c r="C56" s="24"/>
      <c r="D56" s="38"/>
      <c r="E56" s="18" t="s">
        <v>20</v>
      </c>
      <c r="F56" s="12">
        <v>0</v>
      </c>
      <c r="G56" s="12">
        <f t="shared" ref="G56:G57" si="10">H56</f>
        <v>0</v>
      </c>
      <c r="H56" s="12">
        <v>0</v>
      </c>
      <c r="I56" s="32"/>
      <c r="J56" s="32"/>
      <c r="K56" s="30"/>
      <c r="L56" s="26"/>
      <c r="M56" s="25"/>
      <c r="N56" s="24"/>
      <c r="O56" s="22"/>
      <c r="P56" s="29"/>
      <c r="Q56" s="30"/>
      <c r="R56" s="21"/>
      <c r="S56" s="42"/>
      <c r="T56" s="42"/>
      <c r="U56" s="40"/>
      <c r="V56" s="42"/>
    </row>
    <row r="57" spans="1:22" ht="45" x14ac:dyDescent="0.25">
      <c r="A57" s="27"/>
      <c r="B57" s="27"/>
      <c r="C57" s="24"/>
      <c r="D57" s="38"/>
      <c r="E57" s="18" t="s">
        <v>21</v>
      </c>
      <c r="F57" s="12">
        <v>4618.5</v>
      </c>
      <c r="G57" s="12">
        <f t="shared" si="10"/>
        <v>77.89</v>
      </c>
      <c r="H57" s="12">
        <f>36+41.89</f>
        <v>77.89</v>
      </c>
      <c r="I57" s="32"/>
      <c r="J57" s="32"/>
      <c r="K57" s="30"/>
      <c r="L57" s="26"/>
      <c r="M57" s="25"/>
      <c r="N57" s="24"/>
      <c r="O57" s="22"/>
      <c r="P57" s="29"/>
      <c r="Q57" s="30"/>
      <c r="R57" s="21"/>
      <c r="S57" s="42"/>
      <c r="T57" s="42"/>
      <c r="U57" s="40"/>
      <c r="V57" s="42"/>
    </row>
    <row r="58" spans="1:22" ht="60" x14ac:dyDescent="0.25">
      <c r="A58" s="27"/>
      <c r="B58" s="27"/>
      <c r="C58" s="24"/>
      <c r="D58" s="38"/>
      <c r="E58" s="18" t="s">
        <v>69</v>
      </c>
      <c r="F58" s="49">
        <v>0</v>
      </c>
      <c r="G58" s="12">
        <f>H58</f>
        <v>0</v>
      </c>
      <c r="H58" s="12">
        <v>0</v>
      </c>
      <c r="I58" s="32"/>
      <c r="J58" s="32"/>
      <c r="K58" s="30"/>
      <c r="L58" s="26"/>
      <c r="M58" s="25"/>
      <c r="N58" s="24"/>
      <c r="O58" s="22"/>
      <c r="P58" s="29"/>
      <c r="Q58" s="30"/>
      <c r="R58" s="21"/>
      <c r="S58" s="42"/>
      <c r="T58" s="42"/>
      <c r="U58" s="40"/>
      <c r="V58" s="42"/>
    </row>
    <row r="59" spans="1:22" ht="30" x14ac:dyDescent="0.25">
      <c r="A59" s="27"/>
      <c r="B59" s="27"/>
      <c r="C59" s="24"/>
      <c r="D59" s="38"/>
      <c r="E59" s="11" t="s">
        <v>83</v>
      </c>
      <c r="F59" s="9">
        <v>0</v>
      </c>
      <c r="G59" s="9">
        <v>0</v>
      </c>
      <c r="H59" s="9">
        <v>0</v>
      </c>
      <c r="I59" s="32"/>
      <c r="J59" s="32"/>
      <c r="K59" s="30"/>
      <c r="L59" s="26"/>
      <c r="M59" s="25"/>
      <c r="N59" s="24"/>
      <c r="O59" s="22"/>
      <c r="P59" s="29"/>
      <c r="Q59" s="30"/>
      <c r="R59" s="21"/>
      <c r="S59" s="42"/>
      <c r="T59" s="42"/>
      <c r="U59" s="41"/>
      <c r="V59" s="42"/>
    </row>
    <row r="60" spans="1:22" ht="15" customHeight="1" x14ac:dyDescent="0.25">
      <c r="A60" s="27" t="s">
        <v>127</v>
      </c>
      <c r="B60" s="27" t="s">
        <v>33</v>
      </c>
      <c r="C60" s="24" t="s">
        <v>34</v>
      </c>
      <c r="D60" s="38">
        <f>F60</f>
        <v>84599.27</v>
      </c>
      <c r="E60" s="6" t="s">
        <v>17</v>
      </c>
      <c r="F60" s="14">
        <f>SUM(F61:F64)</f>
        <v>84599.27</v>
      </c>
      <c r="G60" s="14">
        <f>H60</f>
        <v>94.88</v>
      </c>
      <c r="H60" s="14">
        <f>SUM(H61:H64)</f>
        <v>94.88</v>
      </c>
      <c r="I60" s="32" t="s">
        <v>47</v>
      </c>
      <c r="J60" s="32" t="s">
        <v>48</v>
      </c>
      <c r="K60" s="30" t="s">
        <v>45</v>
      </c>
      <c r="L60" s="26" t="s">
        <v>128</v>
      </c>
      <c r="M60" s="24" t="s">
        <v>46</v>
      </c>
      <c r="N60" s="24" t="s">
        <v>44</v>
      </c>
      <c r="O60" s="22" t="s">
        <v>129</v>
      </c>
      <c r="P60" s="29" t="s">
        <v>41</v>
      </c>
      <c r="Q60" s="30" t="s">
        <v>51</v>
      </c>
      <c r="R60" s="24" t="s">
        <v>130</v>
      </c>
      <c r="S60" s="42" t="s">
        <v>77</v>
      </c>
      <c r="T60" s="42" t="s">
        <v>77</v>
      </c>
      <c r="U60" s="39" t="s">
        <v>131</v>
      </c>
      <c r="V60" s="42" t="s">
        <v>93</v>
      </c>
    </row>
    <row r="61" spans="1:22" ht="30" x14ac:dyDescent="0.25">
      <c r="A61" s="27"/>
      <c r="B61" s="27"/>
      <c r="C61" s="24"/>
      <c r="D61" s="38"/>
      <c r="E61" s="18" t="s">
        <v>19</v>
      </c>
      <c r="F61" s="16">
        <v>0</v>
      </c>
      <c r="G61" s="16">
        <f t="shared" ref="G61:G63" si="11">H61</f>
        <v>0</v>
      </c>
      <c r="H61" s="16">
        <v>0</v>
      </c>
      <c r="I61" s="32"/>
      <c r="J61" s="32"/>
      <c r="K61" s="30"/>
      <c r="L61" s="26"/>
      <c r="M61" s="25"/>
      <c r="N61" s="24"/>
      <c r="O61" s="22"/>
      <c r="P61" s="29"/>
      <c r="Q61" s="30"/>
      <c r="R61" s="25"/>
      <c r="S61" s="42"/>
      <c r="T61" s="42"/>
      <c r="U61" s="40"/>
      <c r="V61" s="42"/>
    </row>
    <row r="62" spans="1:22" ht="30" x14ac:dyDescent="0.25">
      <c r="A62" s="27"/>
      <c r="B62" s="27"/>
      <c r="C62" s="24"/>
      <c r="D62" s="38"/>
      <c r="E62" s="18" t="s">
        <v>20</v>
      </c>
      <c r="F62" s="16">
        <v>0</v>
      </c>
      <c r="G62" s="16">
        <f t="shared" si="11"/>
        <v>0</v>
      </c>
      <c r="H62" s="16">
        <v>0</v>
      </c>
      <c r="I62" s="32"/>
      <c r="J62" s="32"/>
      <c r="K62" s="30"/>
      <c r="L62" s="26"/>
      <c r="M62" s="25"/>
      <c r="N62" s="24"/>
      <c r="O62" s="22"/>
      <c r="P62" s="29"/>
      <c r="Q62" s="30"/>
      <c r="R62" s="25"/>
      <c r="S62" s="42"/>
      <c r="T62" s="42"/>
      <c r="U62" s="40"/>
      <c r="V62" s="42"/>
    </row>
    <row r="63" spans="1:22" ht="45" x14ac:dyDescent="0.25">
      <c r="A63" s="27"/>
      <c r="B63" s="27"/>
      <c r="C63" s="24"/>
      <c r="D63" s="38"/>
      <c r="E63" s="18" t="s">
        <v>21</v>
      </c>
      <c r="F63" s="16">
        <v>94.88</v>
      </c>
      <c r="G63" s="16">
        <f t="shared" si="11"/>
        <v>94.88</v>
      </c>
      <c r="H63" s="16">
        <v>94.88</v>
      </c>
      <c r="I63" s="32"/>
      <c r="J63" s="32"/>
      <c r="K63" s="30"/>
      <c r="L63" s="26"/>
      <c r="M63" s="25"/>
      <c r="N63" s="24"/>
      <c r="O63" s="22"/>
      <c r="P63" s="29"/>
      <c r="Q63" s="30"/>
      <c r="R63" s="25"/>
      <c r="S63" s="42"/>
      <c r="T63" s="42"/>
      <c r="U63" s="40"/>
      <c r="V63" s="42"/>
    </row>
    <row r="64" spans="1:22" ht="60" x14ac:dyDescent="0.25">
      <c r="A64" s="27"/>
      <c r="B64" s="27"/>
      <c r="C64" s="24"/>
      <c r="D64" s="38"/>
      <c r="E64" s="18" t="s">
        <v>69</v>
      </c>
      <c r="F64" s="17">
        <v>84504.39</v>
      </c>
      <c r="G64" s="16">
        <f>H64</f>
        <v>0</v>
      </c>
      <c r="H64" s="17">
        <v>0</v>
      </c>
      <c r="I64" s="32"/>
      <c r="J64" s="32"/>
      <c r="K64" s="30"/>
      <c r="L64" s="26"/>
      <c r="M64" s="25"/>
      <c r="N64" s="24"/>
      <c r="O64" s="22"/>
      <c r="P64" s="29"/>
      <c r="Q64" s="30"/>
      <c r="R64" s="25"/>
      <c r="S64" s="42"/>
      <c r="T64" s="42"/>
      <c r="U64" s="40"/>
      <c r="V64" s="42"/>
    </row>
    <row r="65" spans="1:22" ht="30" x14ac:dyDescent="0.25">
      <c r="A65" s="27"/>
      <c r="B65" s="27"/>
      <c r="C65" s="24"/>
      <c r="D65" s="38"/>
      <c r="E65" s="11" t="s">
        <v>83</v>
      </c>
      <c r="F65" s="9">
        <v>0</v>
      </c>
      <c r="G65" s="9">
        <v>0</v>
      </c>
      <c r="H65" s="9">
        <v>0</v>
      </c>
      <c r="I65" s="32"/>
      <c r="J65" s="32"/>
      <c r="K65" s="30"/>
      <c r="L65" s="26"/>
      <c r="M65" s="25"/>
      <c r="N65" s="24"/>
      <c r="O65" s="22"/>
      <c r="P65" s="29"/>
      <c r="Q65" s="30"/>
      <c r="R65" s="25"/>
      <c r="S65" s="42"/>
      <c r="T65" s="42"/>
      <c r="U65" s="41"/>
      <c r="V65" s="42"/>
    </row>
    <row r="66" spans="1:22" ht="15" customHeight="1" x14ac:dyDescent="0.25">
      <c r="A66" s="27" t="s">
        <v>132</v>
      </c>
      <c r="B66" s="27" t="s">
        <v>133</v>
      </c>
      <c r="C66" s="24" t="s">
        <v>34</v>
      </c>
      <c r="D66" s="38">
        <f>F66</f>
        <v>49303.42</v>
      </c>
      <c r="E66" s="6" t="s">
        <v>17</v>
      </c>
      <c r="F66" s="14">
        <f>SUM(F67:F70)</f>
        <v>49303.42</v>
      </c>
      <c r="G66" s="14">
        <f>H66</f>
        <v>18511.41</v>
      </c>
      <c r="H66" s="14">
        <f>SUM(H67:H70)</f>
        <v>18511.41</v>
      </c>
      <c r="I66" s="32" t="s">
        <v>134</v>
      </c>
      <c r="J66" s="32" t="s">
        <v>135</v>
      </c>
      <c r="K66" s="30" t="s">
        <v>136</v>
      </c>
      <c r="L66" s="45" t="s">
        <v>137</v>
      </c>
      <c r="M66" s="24" t="s">
        <v>46</v>
      </c>
      <c r="N66" s="24" t="s">
        <v>44</v>
      </c>
      <c r="O66" s="22" t="s">
        <v>138</v>
      </c>
      <c r="P66" s="29" t="s">
        <v>41</v>
      </c>
      <c r="Q66" s="30" t="s">
        <v>139</v>
      </c>
      <c r="R66" s="24" t="s">
        <v>140</v>
      </c>
      <c r="S66" s="42" t="s">
        <v>77</v>
      </c>
      <c r="T66" s="42" t="s">
        <v>77</v>
      </c>
      <c r="U66" s="39" t="s">
        <v>167</v>
      </c>
      <c r="V66" s="42" t="s">
        <v>92</v>
      </c>
    </row>
    <row r="67" spans="1:22" ht="30" x14ac:dyDescent="0.25">
      <c r="A67" s="27"/>
      <c r="B67" s="27"/>
      <c r="C67" s="24"/>
      <c r="D67" s="38"/>
      <c r="E67" s="18" t="s">
        <v>19</v>
      </c>
      <c r="F67" s="16">
        <v>0</v>
      </c>
      <c r="G67" s="16">
        <f t="shared" ref="G67:G69" si="12">H67</f>
        <v>0</v>
      </c>
      <c r="H67" s="16">
        <v>0</v>
      </c>
      <c r="I67" s="32"/>
      <c r="J67" s="32"/>
      <c r="K67" s="30"/>
      <c r="L67" s="45"/>
      <c r="M67" s="25"/>
      <c r="N67" s="24"/>
      <c r="O67" s="22"/>
      <c r="P67" s="29"/>
      <c r="Q67" s="30"/>
      <c r="R67" s="25"/>
      <c r="S67" s="42"/>
      <c r="T67" s="42"/>
      <c r="U67" s="40"/>
      <c r="V67" s="42"/>
    </row>
    <row r="68" spans="1:22" ht="30" x14ac:dyDescent="0.25">
      <c r="A68" s="27"/>
      <c r="B68" s="27"/>
      <c r="C68" s="24"/>
      <c r="D68" s="38"/>
      <c r="E68" s="18" t="s">
        <v>20</v>
      </c>
      <c r="F68" s="16">
        <v>0</v>
      </c>
      <c r="G68" s="16">
        <f t="shared" si="12"/>
        <v>0</v>
      </c>
      <c r="H68" s="16">
        <v>0</v>
      </c>
      <c r="I68" s="32"/>
      <c r="J68" s="32"/>
      <c r="K68" s="30"/>
      <c r="L68" s="45"/>
      <c r="M68" s="25"/>
      <c r="N68" s="24"/>
      <c r="O68" s="22"/>
      <c r="P68" s="29"/>
      <c r="Q68" s="30"/>
      <c r="R68" s="25"/>
      <c r="S68" s="42"/>
      <c r="T68" s="42"/>
      <c r="U68" s="40"/>
      <c r="V68" s="42"/>
    </row>
    <row r="69" spans="1:22" ht="45" x14ac:dyDescent="0.25">
      <c r="A69" s="27"/>
      <c r="B69" s="27"/>
      <c r="C69" s="24"/>
      <c r="D69" s="38"/>
      <c r="E69" s="18" t="s">
        <v>21</v>
      </c>
      <c r="F69" s="16">
        <v>0</v>
      </c>
      <c r="G69" s="16">
        <f t="shared" si="12"/>
        <v>0</v>
      </c>
      <c r="H69" s="16">
        <v>0</v>
      </c>
      <c r="I69" s="32"/>
      <c r="J69" s="32"/>
      <c r="K69" s="30"/>
      <c r="L69" s="45"/>
      <c r="M69" s="25"/>
      <c r="N69" s="24"/>
      <c r="O69" s="22"/>
      <c r="P69" s="29"/>
      <c r="Q69" s="30"/>
      <c r="R69" s="25"/>
      <c r="S69" s="42"/>
      <c r="T69" s="42"/>
      <c r="U69" s="40"/>
      <c r="V69" s="42"/>
    </row>
    <row r="70" spans="1:22" ht="60" x14ac:dyDescent="0.25">
      <c r="A70" s="27"/>
      <c r="B70" s="27"/>
      <c r="C70" s="24"/>
      <c r="D70" s="38"/>
      <c r="E70" s="18" t="s">
        <v>69</v>
      </c>
      <c r="F70" s="17">
        <f>5314.83+43988.59</f>
        <v>49303.42</v>
      </c>
      <c r="G70" s="16">
        <f>H70</f>
        <v>18511.41</v>
      </c>
      <c r="H70" s="17">
        <f>5314.83+13196.58</f>
        <v>18511.41</v>
      </c>
      <c r="I70" s="32"/>
      <c r="J70" s="32"/>
      <c r="K70" s="30"/>
      <c r="L70" s="45"/>
      <c r="M70" s="25"/>
      <c r="N70" s="24"/>
      <c r="O70" s="22"/>
      <c r="P70" s="29"/>
      <c r="Q70" s="30"/>
      <c r="R70" s="25"/>
      <c r="S70" s="42"/>
      <c r="T70" s="42"/>
      <c r="U70" s="40"/>
      <c r="V70" s="42"/>
    </row>
    <row r="71" spans="1:22" ht="62.25" customHeight="1" x14ac:dyDescent="0.25">
      <c r="A71" s="27"/>
      <c r="B71" s="27"/>
      <c r="C71" s="24"/>
      <c r="D71" s="38"/>
      <c r="E71" s="11" t="s">
        <v>83</v>
      </c>
      <c r="F71" s="9">
        <v>0</v>
      </c>
      <c r="G71" s="9">
        <v>0</v>
      </c>
      <c r="H71" s="9">
        <v>0</v>
      </c>
      <c r="I71" s="32"/>
      <c r="J71" s="32"/>
      <c r="K71" s="30"/>
      <c r="L71" s="45"/>
      <c r="M71" s="25"/>
      <c r="N71" s="24"/>
      <c r="O71" s="22"/>
      <c r="P71" s="29"/>
      <c r="Q71" s="30"/>
      <c r="R71" s="25"/>
      <c r="S71" s="42"/>
      <c r="T71" s="42"/>
      <c r="U71" s="41"/>
      <c r="V71" s="42"/>
    </row>
    <row r="72" spans="1:22" ht="19.5" customHeight="1" x14ac:dyDescent="0.25">
      <c r="A72" s="27" t="s">
        <v>170</v>
      </c>
      <c r="B72" s="27" t="s">
        <v>141</v>
      </c>
      <c r="C72" s="24" t="s">
        <v>34</v>
      </c>
      <c r="D72" s="38">
        <f>F72</f>
        <v>3993.67</v>
      </c>
      <c r="E72" s="6" t="s">
        <v>17</v>
      </c>
      <c r="F72" s="14">
        <f>SUM(F73:F76)</f>
        <v>3993.67</v>
      </c>
      <c r="G72" s="14">
        <f>H72</f>
        <v>3993.67</v>
      </c>
      <c r="H72" s="14">
        <f>SUM(H73:H76)</f>
        <v>3993.67</v>
      </c>
      <c r="I72" s="32" t="s">
        <v>142</v>
      </c>
      <c r="J72" s="32" t="s">
        <v>143</v>
      </c>
      <c r="K72" s="30" t="s">
        <v>144</v>
      </c>
      <c r="L72" s="28" t="s">
        <v>145</v>
      </c>
      <c r="M72" s="25" t="s">
        <v>38</v>
      </c>
      <c r="N72" s="24" t="s">
        <v>44</v>
      </c>
      <c r="O72" s="22" t="s">
        <v>146</v>
      </c>
      <c r="P72" s="29" t="s">
        <v>41</v>
      </c>
      <c r="Q72" s="30" t="s">
        <v>147</v>
      </c>
      <c r="R72" s="24" t="s">
        <v>148</v>
      </c>
      <c r="S72" s="42" t="s">
        <v>77</v>
      </c>
      <c r="T72" s="42" t="s">
        <v>77</v>
      </c>
      <c r="U72" s="39" t="s">
        <v>149</v>
      </c>
      <c r="V72" s="42" t="s">
        <v>92</v>
      </c>
    </row>
    <row r="73" spans="1:22" ht="30" x14ac:dyDescent="0.25">
      <c r="A73" s="27"/>
      <c r="B73" s="27"/>
      <c r="C73" s="24"/>
      <c r="D73" s="38"/>
      <c r="E73" s="18" t="s">
        <v>19</v>
      </c>
      <c r="F73" s="16">
        <v>0</v>
      </c>
      <c r="G73" s="16">
        <f t="shared" ref="G73:G75" si="13">H73</f>
        <v>0</v>
      </c>
      <c r="H73" s="16">
        <v>0</v>
      </c>
      <c r="I73" s="32"/>
      <c r="J73" s="32"/>
      <c r="K73" s="30"/>
      <c r="L73" s="28"/>
      <c r="M73" s="25"/>
      <c r="N73" s="24"/>
      <c r="O73" s="22"/>
      <c r="P73" s="29"/>
      <c r="Q73" s="30"/>
      <c r="R73" s="25"/>
      <c r="S73" s="42"/>
      <c r="T73" s="42"/>
      <c r="U73" s="40"/>
      <c r="V73" s="42"/>
    </row>
    <row r="74" spans="1:22" ht="30" x14ac:dyDescent="0.25">
      <c r="A74" s="27"/>
      <c r="B74" s="27"/>
      <c r="C74" s="24"/>
      <c r="D74" s="38"/>
      <c r="E74" s="18" t="s">
        <v>20</v>
      </c>
      <c r="F74" s="16">
        <v>0</v>
      </c>
      <c r="G74" s="16">
        <f t="shared" si="13"/>
        <v>0</v>
      </c>
      <c r="H74" s="16">
        <v>0</v>
      </c>
      <c r="I74" s="32"/>
      <c r="J74" s="32"/>
      <c r="K74" s="30"/>
      <c r="L74" s="28"/>
      <c r="M74" s="25"/>
      <c r="N74" s="24"/>
      <c r="O74" s="22"/>
      <c r="P74" s="29"/>
      <c r="Q74" s="30"/>
      <c r="R74" s="25"/>
      <c r="S74" s="42"/>
      <c r="T74" s="42"/>
      <c r="U74" s="40"/>
      <c r="V74" s="42"/>
    </row>
    <row r="75" spans="1:22" ht="45" x14ac:dyDescent="0.25">
      <c r="A75" s="27"/>
      <c r="B75" s="27"/>
      <c r="C75" s="24"/>
      <c r="D75" s="38"/>
      <c r="E75" s="18" t="s">
        <v>21</v>
      </c>
      <c r="F75" s="16">
        <v>3993.67</v>
      </c>
      <c r="G75" s="16">
        <f t="shared" si="13"/>
        <v>3993.67</v>
      </c>
      <c r="H75" s="16">
        <v>3993.67</v>
      </c>
      <c r="I75" s="32"/>
      <c r="J75" s="32"/>
      <c r="K75" s="30"/>
      <c r="L75" s="28"/>
      <c r="M75" s="25"/>
      <c r="N75" s="24"/>
      <c r="O75" s="22"/>
      <c r="P75" s="29"/>
      <c r="Q75" s="30"/>
      <c r="R75" s="25"/>
      <c r="S75" s="42"/>
      <c r="T75" s="42"/>
      <c r="U75" s="40"/>
      <c r="V75" s="42"/>
    </row>
    <row r="76" spans="1:22" ht="60" x14ac:dyDescent="0.25">
      <c r="A76" s="27"/>
      <c r="B76" s="27"/>
      <c r="C76" s="24"/>
      <c r="D76" s="38"/>
      <c r="E76" s="18" t="s">
        <v>69</v>
      </c>
      <c r="F76" s="17">
        <v>0</v>
      </c>
      <c r="G76" s="16">
        <f>H76</f>
        <v>0</v>
      </c>
      <c r="H76" s="17">
        <v>0</v>
      </c>
      <c r="I76" s="32"/>
      <c r="J76" s="32"/>
      <c r="K76" s="30"/>
      <c r="L76" s="28"/>
      <c r="M76" s="25"/>
      <c r="N76" s="24"/>
      <c r="O76" s="22"/>
      <c r="P76" s="29"/>
      <c r="Q76" s="30"/>
      <c r="R76" s="25"/>
      <c r="S76" s="42"/>
      <c r="T76" s="42"/>
      <c r="U76" s="40"/>
      <c r="V76" s="42"/>
    </row>
    <row r="77" spans="1:22" ht="30" x14ac:dyDescent="0.25">
      <c r="A77" s="27"/>
      <c r="B77" s="27"/>
      <c r="C77" s="24"/>
      <c r="D77" s="38"/>
      <c r="E77" s="11" t="s">
        <v>83</v>
      </c>
      <c r="F77" s="9">
        <v>0</v>
      </c>
      <c r="G77" s="9">
        <v>0</v>
      </c>
      <c r="H77" s="9">
        <v>0</v>
      </c>
      <c r="I77" s="32"/>
      <c r="J77" s="32"/>
      <c r="K77" s="30"/>
      <c r="L77" s="28"/>
      <c r="M77" s="25"/>
      <c r="N77" s="24"/>
      <c r="O77" s="22"/>
      <c r="P77" s="29"/>
      <c r="Q77" s="30"/>
      <c r="R77" s="25"/>
      <c r="S77" s="42"/>
      <c r="T77" s="42"/>
      <c r="U77" s="41"/>
      <c r="V77" s="42"/>
    </row>
    <row r="78" spans="1:22" x14ac:dyDescent="0.25">
      <c r="A78" s="27" t="s">
        <v>152</v>
      </c>
      <c r="B78" s="27" t="s">
        <v>153</v>
      </c>
      <c r="C78" s="24" t="s">
        <v>73</v>
      </c>
      <c r="D78" s="38">
        <f>F78</f>
        <v>965.47</v>
      </c>
      <c r="E78" s="6" t="s">
        <v>17</v>
      </c>
      <c r="F78" s="14">
        <f>SUM(F79:F82)</f>
        <v>965.47</v>
      </c>
      <c r="G78" s="14">
        <f>H78</f>
        <v>0</v>
      </c>
      <c r="H78" s="14">
        <f>SUM(H79:H82)</f>
        <v>0</v>
      </c>
      <c r="I78" s="27" t="s">
        <v>143</v>
      </c>
      <c r="J78" s="27" t="s">
        <v>168</v>
      </c>
      <c r="K78" s="30" t="s">
        <v>154</v>
      </c>
      <c r="L78" s="26" t="s">
        <v>155</v>
      </c>
      <c r="M78" s="24" t="s">
        <v>38</v>
      </c>
      <c r="N78" s="24" t="s">
        <v>44</v>
      </c>
      <c r="O78" s="22" t="s">
        <v>156</v>
      </c>
      <c r="P78" s="29" t="s">
        <v>41</v>
      </c>
      <c r="Q78" s="30" t="s">
        <v>150</v>
      </c>
      <c r="R78" s="25" t="s">
        <v>151</v>
      </c>
      <c r="S78" s="42" t="s">
        <v>77</v>
      </c>
      <c r="T78" s="42" t="s">
        <v>77</v>
      </c>
      <c r="U78" s="39" t="s">
        <v>157</v>
      </c>
      <c r="V78" s="42" t="s">
        <v>92</v>
      </c>
    </row>
    <row r="79" spans="1:22" ht="30" x14ac:dyDescent="0.25">
      <c r="A79" s="27"/>
      <c r="B79" s="27"/>
      <c r="C79" s="24"/>
      <c r="D79" s="38"/>
      <c r="E79" s="18" t="s">
        <v>19</v>
      </c>
      <c r="F79" s="16">
        <v>0</v>
      </c>
      <c r="G79" s="16">
        <f t="shared" ref="G79:G81" si="14">H79</f>
        <v>0</v>
      </c>
      <c r="H79" s="16">
        <v>0</v>
      </c>
      <c r="I79" s="27"/>
      <c r="J79" s="27"/>
      <c r="K79" s="30"/>
      <c r="L79" s="26"/>
      <c r="M79" s="25"/>
      <c r="N79" s="24"/>
      <c r="O79" s="22"/>
      <c r="P79" s="29"/>
      <c r="Q79" s="30"/>
      <c r="R79" s="25"/>
      <c r="S79" s="42"/>
      <c r="T79" s="42"/>
      <c r="U79" s="40"/>
      <c r="V79" s="42"/>
    </row>
    <row r="80" spans="1:22" ht="30" x14ac:dyDescent="0.25">
      <c r="A80" s="27"/>
      <c r="B80" s="27"/>
      <c r="C80" s="24"/>
      <c r="D80" s="38"/>
      <c r="E80" s="18" t="s">
        <v>20</v>
      </c>
      <c r="F80" s="16">
        <v>0</v>
      </c>
      <c r="G80" s="16">
        <f t="shared" si="14"/>
        <v>0</v>
      </c>
      <c r="H80" s="16">
        <v>0</v>
      </c>
      <c r="I80" s="27"/>
      <c r="J80" s="27"/>
      <c r="K80" s="30"/>
      <c r="L80" s="26"/>
      <c r="M80" s="25"/>
      <c r="N80" s="24"/>
      <c r="O80" s="22"/>
      <c r="P80" s="29"/>
      <c r="Q80" s="30"/>
      <c r="R80" s="25"/>
      <c r="S80" s="42"/>
      <c r="T80" s="42"/>
      <c r="U80" s="40"/>
      <c r="V80" s="42"/>
    </row>
    <row r="81" spans="1:22" ht="45" x14ac:dyDescent="0.25">
      <c r="A81" s="27"/>
      <c r="B81" s="27"/>
      <c r="C81" s="24"/>
      <c r="D81" s="38"/>
      <c r="E81" s="18" t="s">
        <v>21</v>
      </c>
      <c r="F81" s="16">
        <v>965.47</v>
      </c>
      <c r="G81" s="16">
        <f t="shared" si="14"/>
        <v>0</v>
      </c>
      <c r="H81" s="16">
        <v>0</v>
      </c>
      <c r="I81" s="27"/>
      <c r="J81" s="27"/>
      <c r="K81" s="30"/>
      <c r="L81" s="26"/>
      <c r="M81" s="25"/>
      <c r="N81" s="24"/>
      <c r="O81" s="22"/>
      <c r="P81" s="29"/>
      <c r="Q81" s="30"/>
      <c r="R81" s="25"/>
      <c r="S81" s="42"/>
      <c r="T81" s="42"/>
      <c r="U81" s="40"/>
      <c r="V81" s="42"/>
    </row>
    <row r="82" spans="1:22" ht="60" x14ac:dyDescent="0.25">
      <c r="A82" s="27"/>
      <c r="B82" s="27"/>
      <c r="C82" s="24"/>
      <c r="D82" s="38"/>
      <c r="E82" s="18" t="s">
        <v>69</v>
      </c>
      <c r="F82" s="17">
        <v>0</v>
      </c>
      <c r="G82" s="16">
        <f>H82</f>
        <v>0</v>
      </c>
      <c r="H82" s="16">
        <v>0</v>
      </c>
      <c r="I82" s="27"/>
      <c r="J82" s="27"/>
      <c r="K82" s="30"/>
      <c r="L82" s="26"/>
      <c r="M82" s="25"/>
      <c r="N82" s="24"/>
      <c r="O82" s="22"/>
      <c r="P82" s="29"/>
      <c r="Q82" s="30"/>
      <c r="R82" s="25"/>
      <c r="S82" s="42"/>
      <c r="T82" s="42"/>
      <c r="U82" s="40"/>
      <c r="V82" s="42"/>
    </row>
    <row r="83" spans="1:22" ht="30" x14ac:dyDescent="0.25">
      <c r="A83" s="27"/>
      <c r="B83" s="27"/>
      <c r="C83" s="24"/>
      <c r="D83" s="38"/>
      <c r="E83" s="11" t="s">
        <v>83</v>
      </c>
      <c r="F83" s="9">
        <v>0</v>
      </c>
      <c r="G83" s="9">
        <v>0</v>
      </c>
      <c r="H83" s="9">
        <v>0</v>
      </c>
      <c r="I83" s="27"/>
      <c r="J83" s="27"/>
      <c r="K83" s="30"/>
      <c r="L83" s="26"/>
      <c r="M83" s="25"/>
      <c r="N83" s="24"/>
      <c r="O83" s="22"/>
      <c r="P83" s="29"/>
      <c r="Q83" s="30"/>
      <c r="R83" s="25"/>
      <c r="S83" s="42"/>
      <c r="T83" s="42"/>
      <c r="U83" s="41"/>
      <c r="V83" s="42"/>
    </row>
    <row r="84" spans="1:22" x14ac:dyDescent="0.25">
      <c r="A84" s="27" t="s">
        <v>158</v>
      </c>
      <c r="B84" s="27" t="s">
        <v>153</v>
      </c>
      <c r="C84" s="24" t="s">
        <v>73</v>
      </c>
      <c r="D84" s="38">
        <f>F84</f>
        <v>1884.23</v>
      </c>
      <c r="E84" s="6" t="s">
        <v>17</v>
      </c>
      <c r="F84" s="14">
        <f>SUM(F85:F88)</f>
        <v>1884.23</v>
      </c>
      <c r="G84" s="14">
        <f>H84</f>
        <v>0</v>
      </c>
      <c r="H84" s="14">
        <f>SUM(H85:H88)</f>
        <v>0</v>
      </c>
      <c r="I84" s="27" t="s">
        <v>143</v>
      </c>
      <c r="J84" s="27" t="s">
        <v>168</v>
      </c>
      <c r="K84" s="30" t="s">
        <v>154</v>
      </c>
      <c r="L84" s="26" t="s">
        <v>159</v>
      </c>
      <c r="M84" s="24" t="s">
        <v>38</v>
      </c>
      <c r="N84" s="24" t="s">
        <v>44</v>
      </c>
      <c r="O84" s="22" t="s">
        <v>160</v>
      </c>
      <c r="P84" s="29" t="s">
        <v>41</v>
      </c>
      <c r="Q84" s="30" t="s">
        <v>150</v>
      </c>
      <c r="R84" s="25" t="s">
        <v>151</v>
      </c>
      <c r="S84" s="42" t="s">
        <v>77</v>
      </c>
      <c r="T84" s="42" t="s">
        <v>77</v>
      </c>
      <c r="U84" s="39" t="s">
        <v>161</v>
      </c>
      <c r="V84" s="42" t="s">
        <v>92</v>
      </c>
    </row>
    <row r="85" spans="1:22" ht="30" x14ac:dyDescent="0.25">
      <c r="A85" s="27"/>
      <c r="B85" s="27"/>
      <c r="C85" s="24"/>
      <c r="D85" s="38"/>
      <c r="E85" s="18" t="s">
        <v>19</v>
      </c>
      <c r="F85" s="16">
        <v>0</v>
      </c>
      <c r="G85" s="16">
        <f t="shared" ref="G85:G87" si="15">H85</f>
        <v>0</v>
      </c>
      <c r="H85" s="16">
        <v>0</v>
      </c>
      <c r="I85" s="27"/>
      <c r="J85" s="27"/>
      <c r="K85" s="30"/>
      <c r="L85" s="26"/>
      <c r="M85" s="25"/>
      <c r="N85" s="24"/>
      <c r="O85" s="22"/>
      <c r="P85" s="29"/>
      <c r="Q85" s="30"/>
      <c r="R85" s="25"/>
      <c r="S85" s="42"/>
      <c r="T85" s="42"/>
      <c r="U85" s="40"/>
      <c r="V85" s="42"/>
    </row>
    <row r="86" spans="1:22" ht="30" x14ac:dyDescent="0.25">
      <c r="A86" s="27"/>
      <c r="B86" s="27"/>
      <c r="C86" s="24"/>
      <c r="D86" s="38"/>
      <c r="E86" s="18" t="s">
        <v>20</v>
      </c>
      <c r="F86" s="16">
        <v>0</v>
      </c>
      <c r="G86" s="16">
        <f t="shared" si="15"/>
        <v>0</v>
      </c>
      <c r="H86" s="16">
        <v>0</v>
      </c>
      <c r="I86" s="27"/>
      <c r="J86" s="27"/>
      <c r="K86" s="30"/>
      <c r="L86" s="26"/>
      <c r="M86" s="25"/>
      <c r="N86" s="24"/>
      <c r="O86" s="22"/>
      <c r="P86" s="29"/>
      <c r="Q86" s="30"/>
      <c r="R86" s="25"/>
      <c r="S86" s="42"/>
      <c r="T86" s="42"/>
      <c r="U86" s="40"/>
      <c r="V86" s="42"/>
    </row>
    <row r="87" spans="1:22" ht="45" x14ac:dyDescent="0.25">
      <c r="A87" s="27"/>
      <c r="B87" s="27"/>
      <c r="C87" s="24"/>
      <c r="D87" s="38"/>
      <c r="E87" s="18" t="s">
        <v>21</v>
      </c>
      <c r="F87" s="16">
        <v>1884.23</v>
      </c>
      <c r="G87" s="16">
        <f t="shared" si="15"/>
        <v>0</v>
      </c>
      <c r="H87" s="16">
        <v>0</v>
      </c>
      <c r="I87" s="27"/>
      <c r="J87" s="27"/>
      <c r="K87" s="30"/>
      <c r="L87" s="26"/>
      <c r="M87" s="25"/>
      <c r="N87" s="24"/>
      <c r="O87" s="22"/>
      <c r="P87" s="29"/>
      <c r="Q87" s="30"/>
      <c r="R87" s="25"/>
      <c r="S87" s="42"/>
      <c r="T87" s="42"/>
      <c r="U87" s="40"/>
      <c r="V87" s="42"/>
    </row>
    <row r="88" spans="1:22" ht="60" x14ac:dyDescent="0.25">
      <c r="A88" s="27"/>
      <c r="B88" s="27"/>
      <c r="C88" s="24"/>
      <c r="D88" s="38"/>
      <c r="E88" s="18" t="s">
        <v>69</v>
      </c>
      <c r="F88" s="17">
        <v>0</v>
      </c>
      <c r="G88" s="16">
        <f>H88</f>
        <v>0</v>
      </c>
      <c r="H88" s="16">
        <v>0</v>
      </c>
      <c r="I88" s="27"/>
      <c r="J88" s="27"/>
      <c r="K88" s="30"/>
      <c r="L88" s="26"/>
      <c r="M88" s="25"/>
      <c r="N88" s="24"/>
      <c r="O88" s="22"/>
      <c r="P88" s="29"/>
      <c r="Q88" s="30"/>
      <c r="R88" s="25"/>
      <c r="S88" s="42"/>
      <c r="T88" s="42"/>
      <c r="U88" s="40"/>
      <c r="V88" s="42"/>
    </row>
    <row r="89" spans="1:22" ht="30" x14ac:dyDescent="0.25">
      <c r="A89" s="27"/>
      <c r="B89" s="27"/>
      <c r="C89" s="24"/>
      <c r="D89" s="38"/>
      <c r="E89" s="50" t="s">
        <v>83</v>
      </c>
      <c r="F89" s="9">
        <v>0</v>
      </c>
      <c r="G89" s="9">
        <v>0</v>
      </c>
      <c r="H89" s="9">
        <v>0</v>
      </c>
      <c r="I89" s="27"/>
      <c r="J89" s="27"/>
      <c r="K89" s="30"/>
      <c r="L89" s="26"/>
      <c r="M89" s="25"/>
      <c r="N89" s="24"/>
      <c r="O89" s="22"/>
      <c r="P89" s="29"/>
      <c r="Q89" s="30"/>
      <c r="R89" s="25"/>
      <c r="S89" s="42"/>
      <c r="T89" s="42"/>
      <c r="U89" s="41"/>
      <c r="V89" s="42"/>
    </row>
    <row r="90" spans="1:22" ht="15" customHeight="1" x14ac:dyDescent="0.25">
      <c r="A90" s="27" t="s">
        <v>162</v>
      </c>
      <c r="B90" s="27" t="s">
        <v>141</v>
      </c>
      <c r="C90" s="24" t="s">
        <v>34</v>
      </c>
      <c r="D90" s="38">
        <f>F90</f>
        <v>816.1</v>
      </c>
      <c r="E90" s="6" t="s">
        <v>17</v>
      </c>
      <c r="F90" s="14">
        <f>SUM(F91:F94)</f>
        <v>816.1</v>
      </c>
      <c r="G90" s="14">
        <f>H90</f>
        <v>816</v>
      </c>
      <c r="H90" s="14">
        <f>SUM(H91:H94)</f>
        <v>816</v>
      </c>
      <c r="I90" s="27" t="s">
        <v>48</v>
      </c>
      <c r="J90" s="27" t="s">
        <v>48</v>
      </c>
      <c r="K90" s="30" t="s">
        <v>64</v>
      </c>
      <c r="L90" s="26" t="s">
        <v>163</v>
      </c>
      <c r="M90" s="24" t="s">
        <v>38</v>
      </c>
      <c r="N90" s="24" t="s">
        <v>44</v>
      </c>
      <c r="O90" s="22" t="s">
        <v>164</v>
      </c>
      <c r="P90" s="29" t="s">
        <v>41</v>
      </c>
      <c r="Q90" s="30" t="s">
        <v>165</v>
      </c>
      <c r="R90" s="25" t="s">
        <v>151</v>
      </c>
      <c r="S90" s="42" t="s">
        <v>77</v>
      </c>
      <c r="T90" s="42" t="s">
        <v>77</v>
      </c>
      <c r="U90" s="39" t="s">
        <v>166</v>
      </c>
      <c r="V90" s="42" t="s">
        <v>93</v>
      </c>
    </row>
    <row r="91" spans="1:22" ht="30" x14ac:dyDescent="0.25">
      <c r="A91" s="27"/>
      <c r="B91" s="27"/>
      <c r="C91" s="24"/>
      <c r="D91" s="38"/>
      <c r="E91" s="18" t="s">
        <v>19</v>
      </c>
      <c r="F91" s="16">
        <v>0</v>
      </c>
      <c r="G91" s="5">
        <f t="shared" ref="G91:G95" si="16">H91</f>
        <v>0</v>
      </c>
      <c r="H91" s="16">
        <v>0</v>
      </c>
      <c r="I91" s="27"/>
      <c r="J91" s="27"/>
      <c r="K91" s="30"/>
      <c r="L91" s="26"/>
      <c r="M91" s="25"/>
      <c r="N91" s="24"/>
      <c r="O91" s="22"/>
      <c r="P91" s="29"/>
      <c r="Q91" s="30"/>
      <c r="R91" s="25"/>
      <c r="S91" s="42"/>
      <c r="T91" s="42"/>
      <c r="U91" s="40"/>
      <c r="V91" s="42"/>
    </row>
    <row r="92" spans="1:22" ht="30" x14ac:dyDescent="0.25">
      <c r="A92" s="27"/>
      <c r="B92" s="27"/>
      <c r="C92" s="24"/>
      <c r="D92" s="38"/>
      <c r="E92" s="18" t="s">
        <v>20</v>
      </c>
      <c r="F92" s="16">
        <v>0</v>
      </c>
      <c r="G92" s="5">
        <f t="shared" si="16"/>
        <v>0</v>
      </c>
      <c r="H92" s="16">
        <v>0</v>
      </c>
      <c r="I92" s="27"/>
      <c r="J92" s="27"/>
      <c r="K92" s="30"/>
      <c r="L92" s="26"/>
      <c r="M92" s="25"/>
      <c r="N92" s="24"/>
      <c r="O92" s="22"/>
      <c r="P92" s="29"/>
      <c r="Q92" s="30"/>
      <c r="R92" s="25"/>
      <c r="S92" s="42"/>
      <c r="T92" s="42"/>
      <c r="U92" s="40"/>
      <c r="V92" s="42"/>
    </row>
    <row r="93" spans="1:22" ht="45" x14ac:dyDescent="0.25">
      <c r="A93" s="27"/>
      <c r="B93" s="27"/>
      <c r="C93" s="24"/>
      <c r="D93" s="38"/>
      <c r="E93" s="18" t="s">
        <v>21</v>
      </c>
      <c r="F93" s="16">
        <v>816.1</v>
      </c>
      <c r="G93" s="5">
        <f t="shared" si="16"/>
        <v>816</v>
      </c>
      <c r="H93" s="16">
        <v>816</v>
      </c>
      <c r="I93" s="27"/>
      <c r="J93" s="27"/>
      <c r="K93" s="30"/>
      <c r="L93" s="26"/>
      <c r="M93" s="25"/>
      <c r="N93" s="24"/>
      <c r="O93" s="22"/>
      <c r="P93" s="29"/>
      <c r="Q93" s="30"/>
      <c r="R93" s="25"/>
      <c r="S93" s="42"/>
      <c r="T93" s="42"/>
      <c r="U93" s="40"/>
      <c r="V93" s="42"/>
    </row>
    <row r="94" spans="1:22" ht="60" x14ac:dyDescent="0.25">
      <c r="A94" s="27"/>
      <c r="B94" s="27"/>
      <c r="C94" s="24"/>
      <c r="D94" s="38"/>
      <c r="E94" s="18" t="s">
        <v>69</v>
      </c>
      <c r="F94" s="17">
        <v>0</v>
      </c>
      <c r="G94" s="5">
        <f>H94</f>
        <v>0</v>
      </c>
      <c r="H94" s="17">
        <v>0</v>
      </c>
      <c r="I94" s="27"/>
      <c r="J94" s="27"/>
      <c r="K94" s="30"/>
      <c r="L94" s="26"/>
      <c r="M94" s="25"/>
      <c r="N94" s="24"/>
      <c r="O94" s="22"/>
      <c r="P94" s="29"/>
      <c r="Q94" s="30"/>
      <c r="R94" s="25"/>
      <c r="S94" s="42"/>
      <c r="T94" s="42"/>
      <c r="U94" s="40"/>
      <c r="V94" s="42"/>
    </row>
    <row r="95" spans="1:22" ht="30" x14ac:dyDescent="0.25">
      <c r="A95" s="27"/>
      <c r="B95" s="27"/>
      <c r="C95" s="24"/>
      <c r="D95" s="38"/>
      <c r="E95" s="50" t="s">
        <v>83</v>
      </c>
      <c r="F95" s="9">
        <v>0</v>
      </c>
      <c r="G95" s="9">
        <v>0</v>
      </c>
      <c r="H95" s="9">
        <v>0</v>
      </c>
      <c r="I95" s="27"/>
      <c r="J95" s="27"/>
      <c r="K95" s="30"/>
      <c r="L95" s="26"/>
      <c r="M95" s="25"/>
      <c r="N95" s="24"/>
      <c r="O95" s="22"/>
      <c r="P95" s="29"/>
      <c r="Q95" s="30"/>
      <c r="R95" s="25"/>
      <c r="S95" s="42"/>
      <c r="T95" s="42"/>
      <c r="U95" s="41"/>
      <c r="V95" s="42"/>
    </row>
    <row r="96" spans="1:22" x14ac:dyDescent="0.25">
      <c r="A96" s="1" t="s">
        <v>87</v>
      </c>
      <c r="B96" s="1"/>
      <c r="C96" s="1"/>
      <c r="D96" s="1"/>
      <c r="E96" s="1"/>
    </row>
    <row r="97" spans="1:1" x14ac:dyDescent="0.25">
      <c r="A97" s="1" t="s">
        <v>86</v>
      </c>
    </row>
  </sheetData>
  <mergeCells count="289">
    <mergeCell ref="N90:N95"/>
    <mergeCell ref="O90:O95"/>
    <mergeCell ref="P90:P95"/>
    <mergeCell ref="Q90:Q95"/>
    <mergeCell ref="R90:R95"/>
    <mergeCell ref="S90:S95"/>
    <mergeCell ref="T90:T95"/>
    <mergeCell ref="U90:U95"/>
    <mergeCell ref="V90:V95"/>
    <mergeCell ref="A90:A95"/>
    <mergeCell ref="B90:B95"/>
    <mergeCell ref="C90:C95"/>
    <mergeCell ref="D90:D95"/>
    <mergeCell ref="I90:I95"/>
    <mergeCell ref="J90:J95"/>
    <mergeCell ref="K90:K95"/>
    <mergeCell ref="L90:L95"/>
    <mergeCell ref="M90:M95"/>
    <mergeCell ref="N84:N89"/>
    <mergeCell ref="O84:O89"/>
    <mergeCell ref="P84:P89"/>
    <mergeCell ref="Q84:Q89"/>
    <mergeCell ref="R84:R89"/>
    <mergeCell ref="S84:S89"/>
    <mergeCell ref="T84:T89"/>
    <mergeCell ref="U84:U89"/>
    <mergeCell ref="V84:V89"/>
    <mergeCell ref="A84:A89"/>
    <mergeCell ref="B84:B89"/>
    <mergeCell ref="C84:C89"/>
    <mergeCell ref="D84:D89"/>
    <mergeCell ref="I84:I89"/>
    <mergeCell ref="J84:J89"/>
    <mergeCell ref="K84:K89"/>
    <mergeCell ref="L84:L89"/>
    <mergeCell ref="M84:M89"/>
    <mergeCell ref="N78:N83"/>
    <mergeCell ref="O78:O83"/>
    <mergeCell ref="P78:P83"/>
    <mergeCell ref="Q78:Q83"/>
    <mergeCell ref="R78:R83"/>
    <mergeCell ref="S78:S83"/>
    <mergeCell ref="T78:T83"/>
    <mergeCell ref="U78:U83"/>
    <mergeCell ref="V78:V83"/>
    <mergeCell ref="A78:A83"/>
    <mergeCell ref="B78:B83"/>
    <mergeCell ref="C78:C83"/>
    <mergeCell ref="D78:D83"/>
    <mergeCell ref="I78:I83"/>
    <mergeCell ref="J78:J83"/>
    <mergeCell ref="K78:K83"/>
    <mergeCell ref="L78:L83"/>
    <mergeCell ref="M78:M83"/>
    <mergeCell ref="N72:N77"/>
    <mergeCell ref="O72:O77"/>
    <mergeCell ref="P72:P77"/>
    <mergeCell ref="Q72:Q77"/>
    <mergeCell ref="R72:R77"/>
    <mergeCell ref="S72:S77"/>
    <mergeCell ref="T72:T77"/>
    <mergeCell ref="U72:U77"/>
    <mergeCell ref="V72:V77"/>
    <mergeCell ref="A72:A77"/>
    <mergeCell ref="B72:B77"/>
    <mergeCell ref="C72:C77"/>
    <mergeCell ref="D72:D77"/>
    <mergeCell ref="I72:I77"/>
    <mergeCell ref="J72:J77"/>
    <mergeCell ref="K72:K77"/>
    <mergeCell ref="L72:L77"/>
    <mergeCell ref="M72:M77"/>
    <mergeCell ref="N66:N71"/>
    <mergeCell ref="O66:O71"/>
    <mergeCell ref="P66:P71"/>
    <mergeCell ref="Q66:Q71"/>
    <mergeCell ref="R66:R71"/>
    <mergeCell ref="S66:S71"/>
    <mergeCell ref="T66:T71"/>
    <mergeCell ref="U66:U71"/>
    <mergeCell ref="V66:V71"/>
    <mergeCell ref="A66:A71"/>
    <mergeCell ref="B66:B71"/>
    <mergeCell ref="C66:C71"/>
    <mergeCell ref="D66:D71"/>
    <mergeCell ref="I66:I71"/>
    <mergeCell ref="J66:J71"/>
    <mergeCell ref="K66:K71"/>
    <mergeCell ref="L66:L71"/>
    <mergeCell ref="M66:M71"/>
    <mergeCell ref="N60:N65"/>
    <mergeCell ref="O60:O65"/>
    <mergeCell ref="P60:P65"/>
    <mergeCell ref="Q60:Q65"/>
    <mergeCell ref="R60:R65"/>
    <mergeCell ref="S60:S65"/>
    <mergeCell ref="T60:T65"/>
    <mergeCell ref="U60:U65"/>
    <mergeCell ref="V60:V65"/>
    <mergeCell ref="A60:A65"/>
    <mergeCell ref="B60:B65"/>
    <mergeCell ref="C60:C65"/>
    <mergeCell ref="D60:D65"/>
    <mergeCell ref="I60:I65"/>
    <mergeCell ref="J60:J65"/>
    <mergeCell ref="K60:K65"/>
    <mergeCell ref="L60:L65"/>
    <mergeCell ref="M60:M65"/>
    <mergeCell ref="N54:N59"/>
    <mergeCell ref="O54:O59"/>
    <mergeCell ref="P54:P59"/>
    <mergeCell ref="Q54:Q59"/>
    <mergeCell ref="R54:R59"/>
    <mergeCell ref="S54:S59"/>
    <mergeCell ref="T54:T59"/>
    <mergeCell ref="U54:U59"/>
    <mergeCell ref="V54:V59"/>
    <mergeCell ref="A54:A59"/>
    <mergeCell ref="B54:B59"/>
    <mergeCell ref="C54:C59"/>
    <mergeCell ref="D54:D59"/>
    <mergeCell ref="I54:I59"/>
    <mergeCell ref="J54:J59"/>
    <mergeCell ref="K54:K59"/>
    <mergeCell ref="L54:L59"/>
    <mergeCell ref="M54:M59"/>
    <mergeCell ref="N48:N53"/>
    <mergeCell ref="O48:O53"/>
    <mergeCell ref="P48:P53"/>
    <mergeCell ref="Q48:Q53"/>
    <mergeCell ref="R48:R53"/>
    <mergeCell ref="S48:S53"/>
    <mergeCell ref="T48:T53"/>
    <mergeCell ref="U48:U53"/>
    <mergeCell ref="V48:V53"/>
    <mergeCell ref="A48:A53"/>
    <mergeCell ref="B48:B53"/>
    <mergeCell ref="C48:C53"/>
    <mergeCell ref="D48:D53"/>
    <mergeCell ref="I48:I53"/>
    <mergeCell ref="J48:J53"/>
    <mergeCell ref="K48:K53"/>
    <mergeCell ref="L48:L53"/>
    <mergeCell ref="M48:M53"/>
    <mergeCell ref="N42:N47"/>
    <mergeCell ref="O42:O47"/>
    <mergeCell ref="P42:P47"/>
    <mergeCell ref="Q42:Q47"/>
    <mergeCell ref="R42:R47"/>
    <mergeCell ref="S42:S47"/>
    <mergeCell ref="T42:T47"/>
    <mergeCell ref="U42:U47"/>
    <mergeCell ref="V42:V47"/>
    <mergeCell ref="A42:A47"/>
    <mergeCell ref="B42:B47"/>
    <mergeCell ref="C42:C47"/>
    <mergeCell ref="D42:D47"/>
    <mergeCell ref="I42:I47"/>
    <mergeCell ref="J42:J47"/>
    <mergeCell ref="K42:K47"/>
    <mergeCell ref="L42:L47"/>
    <mergeCell ref="M42:M47"/>
    <mergeCell ref="N36:N41"/>
    <mergeCell ref="O36:O41"/>
    <mergeCell ref="P36:P41"/>
    <mergeCell ref="Q36:Q41"/>
    <mergeCell ref="R36:R41"/>
    <mergeCell ref="S36:S41"/>
    <mergeCell ref="T36:T41"/>
    <mergeCell ref="U36:U41"/>
    <mergeCell ref="V36:V41"/>
    <mergeCell ref="A36:A41"/>
    <mergeCell ref="B36:B41"/>
    <mergeCell ref="C36:C41"/>
    <mergeCell ref="D36:D41"/>
    <mergeCell ref="I36:I41"/>
    <mergeCell ref="J36:J41"/>
    <mergeCell ref="K36:K41"/>
    <mergeCell ref="L36:L41"/>
    <mergeCell ref="M36:M41"/>
    <mergeCell ref="A1:R1"/>
    <mergeCell ref="Q3:Q4"/>
    <mergeCell ref="R3:R4"/>
    <mergeCell ref="G3:H3"/>
    <mergeCell ref="I3:J3"/>
    <mergeCell ref="K3:L3"/>
    <mergeCell ref="M3:M4"/>
    <mergeCell ref="N3:N4"/>
    <mergeCell ref="O3:O4"/>
    <mergeCell ref="P3:P4"/>
    <mergeCell ref="A3:A4"/>
    <mergeCell ref="B3:B4"/>
    <mergeCell ref="C3:C4"/>
    <mergeCell ref="D3:D4"/>
    <mergeCell ref="A6:A11"/>
    <mergeCell ref="B6:B11"/>
    <mergeCell ref="C6:C11"/>
    <mergeCell ref="D6:D11"/>
    <mergeCell ref="A2:R2"/>
    <mergeCell ref="A12:A17"/>
    <mergeCell ref="S3:U3"/>
    <mergeCell ref="V3:V4"/>
    <mergeCell ref="J6:J11"/>
    <mergeCell ref="K6:K11"/>
    <mergeCell ref="L6:L11"/>
    <mergeCell ref="M6:M11"/>
    <mergeCell ref="N6:N11"/>
    <mergeCell ref="O6:O11"/>
    <mergeCell ref="E3:E4"/>
    <mergeCell ref="F3:F4"/>
    <mergeCell ref="I6:I11"/>
    <mergeCell ref="B12:B17"/>
    <mergeCell ref="C12:C17"/>
    <mergeCell ref="D12:D17"/>
    <mergeCell ref="P6:P11"/>
    <mergeCell ref="Q6:Q11"/>
    <mergeCell ref="R6:R11"/>
    <mergeCell ref="I12:I17"/>
    <mergeCell ref="A18:A23"/>
    <mergeCell ref="B18:B23"/>
    <mergeCell ref="C18:C23"/>
    <mergeCell ref="D18:D23"/>
    <mergeCell ref="D30:D35"/>
    <mergeCell ref="A30:A35"/>
    <mergeCell ref="B30:B35"/>
    <mergeCell ref="C30:C35"/>
    <mergeCell ref="I30:I35"/>
    <mergeCell ref="I24:I29"/>
    <mergeCell ref="A24:A29"/>
    <mergeCell ref="B24:B29"/>
    <mergeCell ref="C24:C29"/>
    <mergeCell ref="D24:D29"/>
    <mergeCell ref="I18:I23"/>
    <mergeCell ref="J12:J17"/>
    <mergeCell ref="K12:K17"/>
    <mergeCell ref="L12:L17"/>
    <mergeCell ref="M12:M17"/>
    <mergeCell ref="N12:N17"/>
    <mergeCell ref="O12:O17"/>
    <mergeCell ref="P12:P17"/>
    <mergeCell ref="Q12:Q17"/>
    <mergeCell ref="R12:R17"/>
    <mergeCell ref="J18:J23"/>
    <mergeCell ref="K18:K23"/>
    <mergeCell ref="L18:L23"/>
    <mergeCell ref="M18:M23"/>
    <mergeCell ref="N18:N23"/>
    <mergeCell ref="O18:O23"/>
    <mergeCell ref="P18:P23"/>
    <mergeCell ref="Q18:Q23"/>
    <mergeCell ref="J30:J35"/>
    <mergeCell ref="K30:K35"/>
    <mergeCell ref="L30:L35"/>
    <mergeCell ref="M30:M35"/>
    <mergeCell ref="N30:N35"/>
    <mergeCell ref="O30:O35"/>
    <mergeCell ref="P30:P35"/>
    <mergeCell ref="Q30:Q35"/>
    <mergeCell ref="J24:J29"/>
    <mergeCell ref="K24:K29"/>
    <mergeCell ref="L24:L29"/>
    <mergeCell ref="M24:M29"/>
    <mergeCell ref="N24:N29"/>
    <mergeCell ref="O24:O29"/>
    <mergeCell ref="P24:P29"/>
    <mergeCell ref="Q24:Q29"/>
    <mergeCell ref="R30:R35"/>
    <mergeCell ref="U6:U11"/>
    <mergeCell ref="S6:S11"/>
    <mergeCell ref="T6:T11"/>
    <mergeCell ref="R24:R29"/>
    <mergeCell ref="V6:V11"/>
    <mergeCell ref="S12:S17"/>
    <mergeCell ref="T12:T17"/>
    <mergeCell ref="U12:U17"/>
    <mergeCell ref="V12:V17"/>
    <mergeCell ref="S30:S35"/>
    <mergeCell ref="T30:T35"/>
    <mergeCell ref="U30:U35"/>
    <mergeCell ref="V30:V35"/>
    <mergeCell ref="S24:S29"/>
    <mergeCell ref="T24:T29"/>
    <mergeCell ref="U24:U29"/>
    <mergeCell ref="V24:V29"/>
    <mergeCell ref="S18:S23"/>
    <mergeCell ref="T18:T23"/>
    <mergeCell ref="U18:U23"/>
    <mergeCell ref="V18:V23"/>
    <mergeCell ref="R18:R23"/>
  </mergeCells>
  <printOptions horizontalCentered="1"/>
  <pageMargins left="0.11811023622047245" right="0.11811023622047245" top="0.35433070866141736" bottom="0.35433070866141736" header="0.31496062992125984" footer="0.31496062992125984"/>
  <pageSetup paperSize="9" scale="38" fitToWidth="2" orientation="landscape" horizontalDpi="4294967294" verticalDpi="429496729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отчет</vt:lpstr>
      <vt:lpstr>Лист1</vt:lpstr>
      <vt:lpstr>отчет!Заголовки_для_печати</vt:lpstr>
      <vt:lpstr>отчет!Область_печати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2024-03-04T10:17:44Z</dcterms:modified>
</cp:coreProperties>
</file>