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28800" windowHeight="12180"/>
  </bookViews>
  <sheets>
    <sheet name="Отчет за 2015 " sheetId="5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X66" i="5" l="1"/>
  <c r="I56" i="5" l="1"/>
  <c r="P94" i="5"/>
  <c r="I36" i="5" l="1"/>
  <c r="I35" i="5"/>
  <c r="U35" i="5"/>
  <c r="I31" i="5"/>
  <c r="U31" i="5"/>
  <c r="I34" i="5"/>
  <c r="U24" i="5"/>
  <c r="I66" i="5"/>
  <c r="J66" i="5"/>
  <c r="U68" i="5"/>
  <c r="T96" i="5" l="1"/>
  <c r="S96" i="5"/>
  <c r="R96" i="5"/>
  <c r="Q96" i="5"/>
  <c r="P96" i="5"/>
  <c r="O96" i="5"/>
  <c r="U95" i="5"/>
  <c r="I95" i="5" s="1"/>
  <c r="J95" i="5"/>
  <c r="U94" i="5"/>
  <c r="U93" i="5"/>
  <c r="I93" i="5" s="1"/>
  <c r="J93" i="5"/>
  <c r="J96" i="5" l="1"/>
  <c r="U96" i="5"/>
  <c r="I96" i="5"/>
  <c r="N74" i="5"/>
  <c r="U74" i="5" s="1"/>
  <c r="N73" i="5"/>
  <c r="U73" i="5" s="1"/>
  <c r="T70" i="5" l="1"/>
  <c r="S70" i="5"/>
  <c r="R70" i="5"/>
  <c r="Q70" i="5"/>
  <c r="P70" i="5"/>
  <c r="O70" i="5"/>
  <c r="U69" i="5"/>
  <c r="I69" i="5" s="1"/>
  <c r="J69" i="5"/>
  <c r="I68" i="5"/>
  <c r="J68" i="5"/>
  <c r="U67" i="5"/>
  <c r="J67" i="5"/>
  <c r="I67" i="5"/>
  <c r="T75" i="5"/>
  <c r="S75" i="5"/>
  <c r="R75" i="5"/>
  <c r="Q75" i="5"/>
  <c r="P75" i="5"/>
  <c r="O75" i="5"/>
  <c r="J74" i="5"/>
  <c r="I74" i="5"/>
  <c r="J73" i="5"/>
  <c r="I73" i="5"/>
  <c r="U72" i="5"/>
  <c r="I72" i="5" s="1"/>
  <c r="J72" i="5"/>
  <c r="T62" i="5"/>
  <c r="S62" i="5"/>
  <c r="R62" i="5"/>
  <c r="Q62" i="5"/>
  <c r="P62" i="5"/>
  <c r="O62" i="5"/>
  <c r="U61" i="5"/>
  <c r="I61" i="5" s="1"/>
  <c r="J61" i="5"/>
  <c r="U60" i="5"/>
  <c r="I60" i="5" s="1"/>
  <c r="J60" i="5"/>
  <c r="U59" i="5"/>
  <c r="I59" i="5" s="1"/>
  <c r="J59" i="5"/>
  <c r="T58" i="5"/>
  <c r="S58" i="5"/>
  <c r="R58" i="5"/>
  <c r="Q58" i="5"/>
  <c r="P58" i="5"/>
  <c r="O58" i="5"/>
  <c r="U57" i="5"/>
  <c r="J57" i="5"/>
  <c r="U56" i="5"/>
  <c r="J56" i="5"/>
  <c r="U55" i="5"/>
  <c r="J55" i="5"/>
  <c r="J52" i="5"/>
  <c r="J53" i="5"/>
  <c r="J51" i="5"/>
  <c r="T54" i="5"/>
  <c r="S54" i="5"/>
  <c r="R54" i="5"/>
  <c r="Q54" i="5"/>
  <c r="P54" i="5"/>
  <c r="O54" i="5"/>
  <c r="U53" i="5"/>
  <c r="U52" i="5"/>
  <c r="U51" i="5"/>
  <c r="T92" i="5"/>
  <c r="S92" i="5"/>
  <c r="R92" i="5"/>
  <c r="Q92" i="5"/>
  <c r="P92" i="5"/>
  <c r="O92" i="5"/>
  <c r="U91" i="5"/>
  <c r="I91" i="5" s="1"/>
  <c r="J91" i="5"/>
  <c r="U90" i="5"/>
  <c r="I90" i="5" s="1"/>
  <c r="J90" i="5"/>
  <c r="U89" i="5"/>
  <c r="J89" i="5"/>
  <c r="I89" i="5"/>
  <c r="P87" i="5"/>
  <c r="P88" i="5" s="1"/>
  <c r="T88" i="5"/>
  <c r="S88" i="5"/>
  <c r="R88" i="5"/>
  <c r="Q88" i="5"/>
  <c r="O88" i="5"/>
  <c r="U86" i="5"/>
  <c r="J86" i="5"/>
  <c r="I86" i="5"/>
  <c r="U85" i="5"/>
  <c r="J85" i="5"/>
  <c r="I85" i="5"/>
  <c r="J44" i="5"/>
  <c r="J45" i="5"/>
  <c r="J41" i="5"/>
  <c r="J36" i="5"/>
  <c r="J37" i="5"/>
  <c r="J32" i="5"/>
  <c r="J33" i="5"/>
  <c r="J28" i="5"/>
  <c r="J29" i="5"/>
  <c r="J25" i="5"/>
  <c r="J19" i="5"/>
  <c r="J20" i="5"/>
  <c r="J11" i="5"/>
  <c r="J12" i="5"/>
  <c r="J15" i="5"/>
  <c r="J16" i="5"/>
  <c r="T46" i="5"/>
  <c r="S46" i="5"/>
  <c r="R46" i="5"/>
  <c r="Q46" i="5"/>
  <c r="P46" i="5"/>
  <c r="O46" i="5"/>
  <c r="U45" i="5"/>
  <c r="I45" i="5" s="1"/>
  <c r="U44" i="5"/>
  <c r="I44" i="5" s="1"/>
  <c r="U43" i="5"/>
  <c r="I43" i="5" s="1"/>
  <c r="J43" i="5"/>
  <c r="T42" i="5"/>
  <c r="S42" i="5"/>
  <c r="R42" i="5"/>
  <c r="Q42" i="5"/>
  <c r="P42" i="5"/>
  <c r="O42" i="5"/>
  <c r="U41" i="5"/>
  <c r="I41" i="5" s="1"/>
  <c r="U40" i="5"/>
  <c r="U39" i="5"/>
  <c r="I39" i="5" s="1"/>
  <c r="J39" i="5"/>
  <c r="U87" i="5" l="1"/>
  <c r="I87" i="5" s="1"/>
  <c r="U58" i="5"/>
  <c r="J70" i="5"/>
  <c r="U70" i="5"/>
  <c r="I70" i="5"/>
  <c r="J87" i="5"/>
  <c r="J54" i="5"/>
  <c r="J75" i="5"/>
  <c r="U75" i="5"/>
  <c r="I75" i="5"/>
  <c r="I62" i="5"/>
  <c r="J62" i="5"/>
  <c r="U62" i="5"/>
  <c r="J58" i="5"/>
  <c r="I58" i="5"/>
  <c r="I54" i="5"/>
  <c r="J92" i="5"/>
  <c r="U54" i="5"/>
  <c r="I92" i="5"/>
  <c r="U92" i="5"/>
  <c r="U88" i="5"/>
  <c r="J88" i="5"/>
  <c r="I88" i="5"/>
  <c r="I46" i="5"/>
  <c r="U46" i="5"/>
  <c r="J46" i="5"/>
  <c r="I42" i="5"/>
  <c r="U42" i="5"/>
  <c r="J42" i="5"/>
  <c r="J82" i="5"/>
  <c r="J83" i="5"/>
  <c r="J81" i="5"/>
  <c r="J77" i="5"/>
  <c r="J78" i="5"/>
  <c r="J79" i="5"/>
  <c r="T38" i="5" l="1"/>
  <c r="S38" i="5"/>
  <c r="R38" i="5"/>
  <c r="Q38" i="5"/>
  <c r="P38" i="5"/>
  <c r="O38" i="5"/>
  <c r="U37" i="5"/>
  <c r="I37" i="5" s="1"/>
  <c r="U36" i="5"/>
  <c r="J35" i="5"/>
  <c r="T34" i="5"/>
  <c r="S34" i="5"/>
  <c r="R34" i="5"/>
  <c r="Q34" i="5"/>
  <c r="P34" i="5"/>
  <c r="O34" i="5"/>
  <c r="U33" i="5"/>
  <c r="I33" i="5" s="1"/>
  <c r="U32" i="5"/>
  <c r="J27" i="5"/>
  <c r="W44" i="5"/>
  <c r="J21" i="5"/>
  <c r="J17" i="5"/>
  <c r="J13" i="5"/>
  <c r="W43" i="5" l="1"/>
  <c r="J34" i="5"/>
  <c r="J38" i="5"/>
  <c r="J26" i="5"/>
  <c r="U38" i="5"/>
  <c r="I38" i="5"/>
  <c r="U34" i="5"/>
  <c r="J30" i="5"/>
  <c r="W46" i="5" l="1"/>
  <c r="Y43" i="5"/>
  <c r="J9" i="5"/>
  <c r="U9" i="5"/>
  <c r="I9" i="5" s="1"/>
  <c r="T84" i="5"/>
  <c r="S84" i="5"/>
  <c r="R84" i="5"/>
  <c r="Q84" i="5"/>
  <c r="P84" i="5"/>
  <c r="O84" i="5"/>
  <c r="U83" i="5"/>
  <c r="I83" i="5" s="1"/>
  <c r="U82" i="5"/>
  <c r="I82" i="5" s="1"/>
  <c r="U81" i="5"/>
  <c r="I81" i="5" s="1"/>
  <c r="T80" i="5"/>
  <c r="S80" i="5"/>
  <c r="R80" i="5"/>
  <c r="Q80" i="5"/>
  <c r="P80" i="5"/>
  <c r="O80" i="5"/>
  <c r="U79" i="5"/>
  <c r="I79" i="5" s="1"/>
  <c r="U78" i="5"/>
  <c r="I78" i="5" s="1"/>
  <c r="U77" i="5"/>
  <c r="J80" i="5"/>
  <c r="I77" i="5"/>
  <c r="T30" i="5"/>
  <c r="S30" i="5"/>
  <c r="R30" i="5"/>
  <c r="Q30" i="5"/>
  <c r="P30" i="5"/>
  <c r="O30" i="5"/>
  <c r="U29" i="5"/>
  <c r="I29" i="5" s="1"/>
  <c r="U28" i="5"/>
  <c r="I28" i="5" s="1"/>
  <c r="U27" i="5"/>
  <c r="I27" i="5" s="1"/>
  <c r="S26" i="5"/>
  <c r="R26" i="5"/>
  <c r="Q26" i="5"/>
  <c r="P26" i="5"/>
  <c r="O26" i="5"/>
  <c r="U25" i="5"/>
  <c r="I25" i="5" s="1"/>
  <c r="U23" i="5"/>
  <c r="S22" i="5"/>
  <c r="R22" i="5"/>
  <c r="Q22" i="5"/>
  <c r="P22" i="5"/>
  <c r="O22" i="5"/>
  <c r="U21" i="5"/>
  <c r="I21" i="5" s="1"/>
  <c r="U20" i="5"/>
  <c r="I20" i="5" s="1"/>
  <c r="J22" i="5"/>
  <c r="U19" i="5"/>
  <c r="I19" i="5" s="1"/>
  <c r="S18" i="5"/>
  <c r="R18" i="5"/>
  <c r="Q18" i="5"/>
  <c r="P18" i="5"/>
  <c r="O18" i="5"/>
  <c r="U17" i="5"/>
  <c r="I17" i="5" s="1"/>
  <c r="U16" i="5"/>
  <c r="I16" i="5" s="1"/>
  <c r="U15" i="5"/>
  <c r="I15" i="5" s="1"/>
  <c r="S14" i="5"/>
  <c r="R14" i="5"/>
  <c r="Q14" i="5"/>
  <c r="P14" i="5"/>
  <c r="O14" i="5"/>
  <c r="U13" i="5"/>
  <c r="I13" i="5" s="1"/>
  <c r="U12" i="5"/>
  <c r="I12" i="5" s="1"/>
  <c r="U11" i="5"/>
  <c r="I11" i="5" s="1"/>
  <c r="S10" i="5"/>
  <c r="R10" i="5"/>
  <c r="Q10" i="5"/>
  <c r="P10" i="5"/>
  <c r="O10" i="5"/>
  <c r="U8" i="5"/>
  <c r="J8" i="5"/>
  <c r="I8" i="5"/>
  <c r="U7" i="5"/>
  <c r="I7" i="5" s="1"/>
  <c r="J7" i="5"/>
  <c r="I10" i="5" l="1"/>
  <c r="I30" i="5"/>
  <c r="I22" i="5"/>
  <c r="U22" i="5"/>
  <c r="I14" i="5"/>
  <c r="J14" i="5"/>
  <c r="J10" i="5"/>
  <c r="J18" i="5"/>
  <c r="J84" i="5"/>
  <c r="I84" i="5"/>
  <c r="U84" i="5"/>
  <c r="U10" i="5"/>
  <c r="I18" i="5"/>
  <c r="U18" i="5"/>
  <c r="I26" i="5"/>
  <c r="U26" i="5"/>
  <c r="U30" i="5"/>
  <c r="I80" i="5"/>
  <c r="U80" i="5"/>
  <c r="U14" i="5"/>
</calcChain>
</file>

<file path=xl/sharedStrings.xml><?xml version="1.0" encoding="utf-8"?>
<sst xmlns="http://schemas.openxmlformats.org/spreadsheetml/2006/main" count="235" uniqueCount="99">
  <si>
    <t>Реконструкция объекта: «Киноконцертный комплекс "Янтрарь" под филиал Государственного академического Малого театра России»  (в том числе ПИР)</t>
  </si>
  <si>
    <t>ул. Дружбы народов</t>
  </si>
  <si>
    <t>№ п/п</t>
  </si>
  <si>
    <t>Окружной бюджет</t>
  </si>
  <si>
    <t>Бюджет города Когалыма</t>
  </si>
  <si>
    <t>Внебюджетные источники</t>
  </si>
  <si>
    <t>ул. Ноябрьская</t>
  </si>
  <si>
    <t>ул. Романтиков</t>
  </si>
  <si>
    <t>Наименование объекта</t>
  </si>
  <si>
    <t>Месторасположение</t>
  </si>
  <si>
    <t>Вид работ (строительство/ реконструкция)</t>
  </si>
  <si>
    <t>Этап (проектирование/ строительство)</t>
  </si>
  <si>
    <t>Планируемые сроки строительства/ реконструкции</t>
  </si>
  <si>
    <t>Наименование документа, которым предусмотрено создание объекта (строительство/ реконструкция)</t>
  </si>
  <si>
    <t>Объекты по производству, передаче и распределению электрической и тепловой энергии</t>
  </si>
  <si>
    <t>Объекты коммунальной инфраструктуры</t>
  </si>
  <si>
    <t>строительство</t>
  </si>
  <si>
    <t>Источник финансирования, тыс. рублей</t>
  </si>
  <si>
    <t>Объем  финансирования, тыс. рублей</t>
  </si>
  <si>
    <t>Итого</t>
  </si>
  <si>
    <t>Объекты образования, культуры и спорта</t>
  </si>
  <si>
    <t>начало</t>
  </si>
  <si>
    <t>окончание</t>
  </si>
  <si>
    <t>всего</t>
  </si>
  <si>
    <t>в текущем финансовом году</t>
  </si>
  <si>
    <t>соглашение</t>
  </si>
  <si>
    <t>итого</t>
  </si>
  <si>
    <t>Автомобильные дороги, объекты транспортно-дорожной и сервисной инфраструктуры</t>
  </si>
  <si>
    <t>Автозаправочная станция</t>
  </si>
  <si>
    <t xml:space="preserve">строительство </t>
  </si>
  <si>
    <t>Кольцевая развязка на пересечении улицы Степана Повха - улицы Сибирской - проспекта Шмидта</t>
  </si>
  <si>
    <t>Пересечение улицы Степана Повха - улицы Сибирской - проспекта Шмидта</t>
  </si>
  <si>
    <t>Реконструкция участка автомобильной дороги по улице Дружбы Народов со строительством кольцевых развязок (в том числе ПИР)</t>
  </si>
  <si>
    <t>проектирование</t>
  </si>
  <si>
    <t>реконструкция</t>
  </si>
  <si>
    <t>муниципальная программа "Развитие культуры в городе Когалыме"</t>
  </si>
  <si>
    <t>муниципальная программа "Развитие образования в городе Когалыме"</t>
  </si>
  <si>
    <t>город Когалым</t>
  </si>
  <si>
    <t>город Когалым, ул. Молодежная, 16</t>
  </si>
  <si>
    <t>муниципальная программа "Развитие транспортной системы города"</t>
  </si>
  <si>
    <t>улица Лангепасская</t>
  </si>
  <si>
    <t>улица Ноябрьская</t>
  </si>
  <si>
    <t>переулок Волжский</t>
  </si>
  <si>
    <t>касса</t>
  </si>
  <si>
    <t>улица Береговая</t>
  </si>
  <si>
    <t>улица Широкая</t>
  </si>
  <si>
    <t>Проверка по дорогам</t>
  </si>
  <si>
    <t>город Когалым, улица Сибирская</t>
  </si>
  <si>
    <t>муниципальная программа "Содержание объектов городского хозяйства и инженерной инфраструктуры в городе Когалыме"</t>
  </si>
  <si>
    <t xml:space="preserve">Реконструкция зоны отдыха по улице Сибирская </t>
  </si>
  <si>
    <t>Магистральные и внутриквартальные инженерные сети застройки жилыми домами поселка Пионерный города Когалыма</t>
  </si>
  <si>
    <t>муниципальная программа "Обеспечение доступным и комфортным жильем жителей города Когалыма"</t>
  </si>
  <si>
    <t>Магистральные инженерные сети застройки группы жилых домов по улице Комсомольской в городе Когалыме</t>
  </si>
  <si>
    <t>Газопровод по улице Пионерной поселка Пионерный города Когалыма</t>
  </si>
  <si>
    <t>Объекты здравоохранения</t>
  </si>
  <si>
    <t>улица Комсомольская</t>
  </si>
  <si>
    <t>Реконструкция здания поликлиники на 850 посещений</t>
  </si>
  <si>
    <t>муниципальная программа "Реконструкция и ремонт, в том числе капитальный, объектов муниципальной собственности города Когалыма на 2014-2017 годы"</t>
  </si>
  <si>
    <t>муниципальная программа "Обеспечение экологической безопасности города Когалыма"</t>
  </si>
  <si>
    <t>постановление Администрации города Когалыма от 15.12.2015 №3662 «Об утверждении плана мероприятий («дорожной карты») по реализации Стратегии социально-экономического развития города Когалыма до 2020 года и на период до 2030 года и Плана мероприятий социально-экономического развития города Когалыма на 2014-2019 годы»</t>
  </si>
  <si>
    <t>Строительство спортивных площадок на 1,42 тыс. кв. м</t>
  </si>
  <si>
    <t>муниципальная программа "Развитие физической культуры и спорта в городе Когалыме"</t>
  </si>
  <si>
    <t>Краткая характеристика объекта</t>
  </si>
  <si>
    <t>выполнение ремонтных работ, в том числе:  укладка щебня с пропиткой битума, устройство асфальтобетонного покрытия S=336 м2</t>
  </si>
  <si>
    <t>выполнение ремонтных работ, в том числе: фрезеровка старого покрытия, устройство нового двухслойного асфальтобетонного покрытия S=8559 м2, укрепление обочин, нанесение дорожной разметки.</t>
  </si>
  <si>
    <t>выполнение ремонтных работ, в том числе: фрезеровка старого покрытия, устройство нового двухслойного асфальтобетонного покрытия S=13267 м2, укрепление обочин, нанесение дорожной разметки.</t>
  </si>
  <si>
    <t>выполнение ремонтных работ, в том числе: устранение просадок, устройство нового двухслойного асфальтобетонного покрытия S=11940 м2, укрепление обочин, нанесение дорожной разметки.</t>
  </si>
  <si>
    <t>выполнение ремонтных работ, в том числе: фрезеровка старого покрытия, устройство нового двухслойного асфальтобетонного покрытия S=15713 м2, укрепление обочин, нанесение дорожной разметки.</t>
  </si>
  <si>
    <t>выполнение ремонтных работ, в том числе:  укрепление обочин S=1344 м2</t>
  </si>
  <si>
    <t>ремонт</t>
  </si>
  <si>
    <t xml:space="preserve"> пересечение ул. Дружбы народов и пр. Нефтяников</t>
  </si>
  <si>
    <t xml:space="preserve">реконструкция </t>
  </si>
  <si>
    <t>левобережная часть города поселок Пионерный</t>
  </si>
  <si>
    <t>Сети газоснабжения квартала "Н" и "М" поселка Пионерный</t>
  </si>
  <si>
    <t>левобережная часть города поселок Пионерный     (район ИЖС)</t>
  </si>
  <si>
    <t>9 км. автодороги Когалым-Сургут</t>
  </si>
  <si>
    <t>город Когалым, ул. Молодёжная, 19, корпус 7</t>
  </si>
  <si>
    <t>Строительство объекта "Парк Победы" по адресу ул. Сибирская (проектирование, строительство)</t>
  </si>
  <si>
    <t>Протяжённость газопровода 0,89 км., газопровод среднего давления 0,3 Мпа, максимальный объем газа, проходящий через газопровод 2299 м3/час.                                           Выполнен I этап работ.</t>
  </si>
  <si>
    <t xml:space="preserve">Мощность 35 204,2 т/год,  площадь участка захоронения ТБО 76 619,6 кв.м., высота полигона 25,75 м., срок эксплуатации 20 лет.            </t>
  </si>
  <si>
    <t>Общая площадь 9126 кв.м., площадь мощения тротуарной плиткой 3941 кв.м.,                       площадь асфальтобетонного покрытия 1244 кв.м.</t>
  </si>
  <si>
    <t xml:space="preserve"> пересечение проспекта Нефтяников и улицы Ноябрьская</t>
  </si>
  <si>
    <t>Реконструкция развязки Восточной              (проспект Нефтяников, улица Ноябрьская)</t>
  </si>
  <si>
    <t>Строительство  объекта: "Полигон твердых бытовых отходов  города Когалыма"</t>
  </si>
  <si>
    <t xml:space="preserve"> мощность объекта 320 мест, общая площадь здания 7529 кв.м.,                                   этажность-3 этажа</t>
  </si>
  <si>
    <t>Строительство объекта: «Детский сад на  320 мест" по адресу:                           г. Когалым , ул. Градостроителей (в том числе ПИР)</t>
  </si>
  <si>
    <t>город Когалым, ул. Градостроителей</t>
  </si>
  <si>
    <t>Построено 7 спортивных площадок для занятий спортом «Street Workaut» общей площадью 1 152 м2. На площадках ребята выполняют упражнения на турниках, брусьях, шведских стенках, горизонтальных лестницах и прочих конструкциях, или вообще без их использования (на земле).                                       Построены 2 спортивные площадки на территории МАОУ «СОШ №10» общей площадью  игровых площадок 1110 м2.</t>
  </si>
  <si>
    <t>Площадь покрытия под спортивными и детской площадкой-1889,3 кв.м., площадь покрытия брусчаткой-9623 кв.м ,                           площадь газонов 18529,8 кв.м.                Обустроен музей военной техники под открытым небом. выполнено устройство железнодорожных путей и установка поезда в составе двух пассажирских вагонов и паровоза, покрашены вагон, паровоз, самолет ТУ-154, самолет МИГ-25.                                      Выполнен 1 этап реконструкции.</t>
  </si>
  <si>
    <t>Расчетная скорость движения на кольце 35 км/час, диаметр кольца-70 м., количество полос движения 2, ширина полосы движения 5м., тип дорожной одежды капитальный, асфальтобетон.</t>
  </si>
  <si>
    <t>количество посещений 850 чел/смену</t>
  </si>
  <si>
    <t>  Вместимость зрительного зала -300 чел.,                                    количество штатных единиц 68, из них 20 единиц постоянной труппы,               общая площадь здания: до реконструкции – 3050,6 м2, после реконструкции –5030,6 м2.</t>
  </si>
  <si>
    <t>электроснабжение - 15км;
телефонизация - 10,5 км.;
водоснабжения - 9,7 км.;
канализация - 20,5 км.;
тепловые сети - 6,24 км.                  В 2015 году введена в эксплуатацию V очередь - сети канализации к жилым домам №1, №2, №64, №65 протяженностью 979 метров;  осуществлено строительство сетей водоснабжения протяженностью  2945,2 м. ; произведено восстановление ул. Нефтяников (S=4960 м2), ул. Набережной (S=882 м2) после прокладки инженерных сетей.</t>
  </si>
  <si>
    <t>Современная автозаправочная станция, позволяющая увеличить мощность автозаправочных станций города на 250 заправок в сутки</t>
  </si>
  <si>
    <t>Технические характеристики объекта:
- общая площадь асфальтобетонного 
  покрытия 8,882 м2;
- площадь тротуаров 1,338 м2.;
- ширина покрытия проезжей части  
  кольца 11 м.;
- диаметр кольца 30 м.</t>
  </si>
  <si>
    <t>Технические характеристики объекта:
-общая площадь асфальтобетонного 
 покрытия 11,622 м2;
-площадь тротуаров 1,542 м2;
-ширина покрытия проезжей части кольца 11м;.
-диаметр кольца 50 м.</t>
  </si>
  <si>
    <r>
      <t xml:space="preserve">Выполнены проектно-изыскательские работы.                     </t>
    </r>
    <r>
      <rPr>
        <u/>
        <sz val="10.5"/>
        <color theme="1"/>
        <rFont val="Times New Roman"/>
        <family val="1"/>
        <charset val="204"/>
      </rPr>
      <t xml:space="preserve"> I этап строительства </t>
    </r>
    <r>
      <rPr>
        <sz val="10.5"/>
        <color theme="1"/>
        <rFont val="Times New Roman"/>
        <family val="1"/>
        <charset val="204"/>
      </rPr>
      <t xml:space="preserve">, в том числе: сети водоснабжения -1,004 км. трассы; сети канализации 0,954 км. трассы; монтаж КНС  производительностью 273,96 м3/час.                                                                            </t>
    </r>
    <r>
      <rPr>
        <u/>
        <sz val="10.5"/>
        <color theme="1"/>
        <rFont val="Times New Roman"/>
        <family val="1"/>
        <charset val="204"/>
      </rPr>
      <t xml:space="preserve"> 2 этап  строительства, в том числе:   </t>
    </r>
    <r>
      <rPr>
        <sz val="10.5"/>
        <color theme="1"/>
        <rFont val="Times New Roman"/>
        <family val="1"/>
        <charset val="204"/>
      </rPr>
      <t>блочная  котельная производительностью 4 МВт/3,44 Гкал/ч, магистральные сети водопровода 0,71 км, сети канализации 0,67 км., сети электроснабжения 6 кВ 2 км, до 1 кВ 0,4 км., 6/0,4кВ-2БКТП №1 и 2БКТП №2, сети теплоснабжения-0,63 км,</t>
    </r>
  </si>
  <si>
    <r>
      <t xml:space="preserve"> </t>
    </r>
    <r>
      <rPr>
        <u/>
        <sz val="10.5"/>
        <color theme="1"/>
        <rFont val="Times New Roman"/>
        <family val="1"/>
        <charset val="204"/>
      </rPr>
      <t xml:space="preserve">Квартал "Н" </t>
    </r>
    <r>
      <rPr>
        <sz val="10.5"/>
        <color theme="1"/>
        <rFont val="Times New Roman"/>
        <family val="1"/>
        <charset val="204"/>
      </rPr>
      <t xml:space="preserve">                              Общая строительная длина газопроводас учетом домовых подводов 2 907,2 м.п. , установка блочного ПГБ-13-2НУ1 в ограждении 6,0*4,5м.                          </t>
    </r>
    <r>
      <rPr>
        <u/>
        <sz val="10.5"/>
        <color theme="1"/>
        <rFont val="Times New Roman"/>
        <family val="1"/>
        <charset val="204"/>
      </rPr>
      <t xml:space="preserve"> Квартал "М"</t>
    </r>
    <r>
      <rPr>
        <sz val="10.5"/>
        <color theme="1"/>
        <rFont val="Times New Roman"/>
        <family val="1"/>
        <charset val="204"/>
      </rPr>
      <t xml:space="preserve">                        общая строительная длина газопровода с учетом домовых подводов 2838,4 м.п.    </t>
    </r>
  </si>
  <si>
    <t>Отчет о создании объектов инвестиционной инфраструктуры в городе Когалыме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</si>
</sst>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0.5"/>
      <color theme="1"/>
      <name val="Times New Roman"/>
      <family val="1"/>
      <charset val="204"/>
    </font>
    <font>
      <sz val="10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6" xfId="0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0" fillId="3" borderId="0" xfId="0" applyFill="1"/>
    <xf numFmtId="0" fontId="0" fillId="4" borderId="0" xfId="0" applyFill="1"/>
    <xf numFmtId="0" fontId="3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6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2" borderId="9" xfId="0" applyFont="1" applyFill="1" applyBorder="1"/>
    <xf numFmtId="0" fontId="0" fillId="0" borderId="9" xfId="0" applyFont="1" applyBorder="1"/>
    <xf numFmtId="2" fontId="0" fillId="2" borderId="10" xfId="0" applyNumberFormat="1" applyFont="1" applyFill="1" applyBorder="1"/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2" borderId="11" xfId="0" applyFont="1" applyFill="1" applyBorder="1"/>
    <xf numFmtId="0" fontId="0" fillId="0" borderId="11" xfId="0" applyFont="1" applyBorder="1"/>
    <xf numFmtId="2" fontId="0" fillId="0" borderId="11" xfId="0" applyNumberFormat="1" applyFont="1" applyBorder="1"/>
    <xf numFmtId="2" fontId="0" fillId="2" borderId="12" xfId="0" applyNumberFormat="1" applyFont="1" applyFill="1" applyBorder="1"/>
    <xf numFmtId="164" fontId="0" fillId="0" borderId="18" xfId="0" applyNumberFormat="1" applyFont="1" applyBorder="1"/>
    <xf numFmtId="164" fontId="0" fillId="0" borderId="14" xfId="0" applyNumberFormat="1" applyFont="1" applyBorder="1"/>
    <xf numFmtId="164" fontId="0" fillId="2" borderId="14" xfId="0" applyNumberFormat="1" applyFont="1" applyFill="1" applyBorder="1"/>
    <xf numFmtId="2" fontId="0" fillId="2" borderId="15" xfId="0" applyNumberFormat="1" applyFont="1" applyFill="1" applyBorder="1"/>
    <xf numFmtId="164" fontId="0" fillId="0" borderId="11" xfId="0" applyNumberFormat="1" applyFont="1" applyBorder="1" applyAlignment="1">
      <alignment horizontal="right"/>
    </xf>
    <xf numFmtId="165" fontId="0" fillId="0" borderId="6" xfId="0" applyNumberFormat="1" applyFont="1" applyBorder="1"/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165" fontId="0" fillId="0" borderId="0" xfId="0" applyNumberFormat="1" applyFont="1"/>
    <xf numFmtId="0" fontId="0" fillId="0" borderId="17" xfId="0" applyFont="1" applyBorder="1"/>
    <xf numFmtId="0" fontId="0" fillId="2" borderId="12" xfId="0" applyFont="1" applyFill="1" applyBorder="1"/>
    <xf numFmtId="0" fontId="0" fillId="0" borderId="2" xfId="0" applyFont="1" applyBorder="1"/>
    <xf numFmtId="0" fontId="0" fillId="0" borderId="3" xfId="0" applyFont="1" applyBorder="1"/>
    <xf numFmtId="0" fontId="0" fillId="0" borderId="19" xfId="0" applyFont="1" applyBorder="1"/>
    <xf numFmtId="0" fontId="0" fillId="0" borderId="13" xfId="0" applyFont="1" applyBorder="1"/>
    <xf numFmtId="0" fontId="0" fillId="2" borderId="13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164" fontId="0" fillId="0" borderId="19" xfId="0" applyNumberFormat="1" applyFont="1" applyBorder="1"/>
    <xf numFmtId="164" fontId="0" fillId="0" borderId="13" xfId="0" applyNumberFormat="1" applyFont="1" applyBorder="1"/>
    <xf numFmtId="164" fontId="0" fillId="2" borderId="13" xfId="0" applyNumberFormat="1" applyFont="1" applyFill="1" applyBorder="1"/>
    <xf numFmtId="164" fontId="0" fillId="0" borderId="19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2" fontId="0" fillId="0" borderId="6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"/>
  <sheetViews>
    <sheetView tabSelected="1" zoomScale="78" zoomScaleNormal="78" workbookViewId="0">
      <pane ySplit="5" topLeftCell="A6" activePane="bottomLeft" state="frozen"/>
      <selection pane="bottomLeft" activeCell="AE10" sqref="AE10"/>
    </sheetView>
  </sheetViews>
  <sheetFormatPr defaultRowHeight="15" x14ac:dyDescent="0.25"/>
  <cols>
    <col min="1" max="1" width="6.140625" customWidth="1"/>
    <col min="2" max="2" width="21.7109375" customWidth="1"/>
    <col min="3" max="3" width="30.42578125" customWidth="1"/>
    <col min="4" max="4" width="15.5703125" customWidth="1"/>
    <col min="5" max="5" width="18.5703125" customWidth="1"/>
    <col min="6" max="6" width="17.140625" customWidth="1"/>
    <col min="7" max="7" width="10.7109375" style="4" customWidth="1"/>
    <col min="8" max="8" width="11" style="4" customWidth="1"/>
    <col min="9" max="10" width="14.5703125" customWidth="1"/>
    <col min="11" max="11" width="17.7109375" customWidth="1"/>
    <col min="12" max="12" width="23.42578125" customWidth="1"/>
    <col min="13" max="13" width="6" customWidth="1"/>
    <col min="14" max="14" width="15.28515625" style="1" hidden="1" customWidth="1"/>
    <col min="15" max="20" width="0" hidden="1" customWidth="1"/>
    <col min="21" max="21" width="12.28515625" hidden="1" customWidth="1"/>
    <col min="22" max="25" width="0" hidden="1" customWidth="1"/>
  </cols>
  <sheetData>
    <row r="1" spans="1:21" ht="17.25" x14ac:dyDescent="0.3">
      <c r="A1" s="74" t="s">
        <v>98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9"/>
    </row>
    <row r="3" spans="1:21" ht="47.25" customHeight="1" x14ac:dyDescent="0.25">
      <c r="A3" s="75" t="s">
        <v>2</v>
      </c>
      <c r="B3" s="75" t="s">
        <v>8</v>
      </c>
      <c r="C3" s="75" t="s">
        <v>62</v>
      </c>
      <c r="D3" s="75" t="s">
        <v>9</v>
      </c>
      <c r="E3" s="75" t="s">
        <v>10</v>
      </c>
      <c r="F3" s="75" t="s">
        <v>11</v>
      </c>
      <c r="G3" s="76" t="s">
        <v>12</v>
      </c>
      <c r="H3" s="76"/>
      <c r="I3" s="77" t="s">
        <v>18</v>
      </c>
      <c r="J3" s="77"/>
      <c r="K3" s="75" t="s">
        <v>17</v>
      </c>
      <c r="L3" s="78" t="s">
        <v>13</v>
      </c>
      <c r="M3" s="10"/>
    </row>
    <row r="4" spans="1:21" ht="44.25" customHeight="1" x14ac:dyDescent="0.25">
      <c r="A4" s="75"/>
      <c r="B4" s="75"/>
      <c r="C4" s="75"/>
      <c r="D4" s="75"/>
      <c r="E4" s="75"/>
      <c r="F4" s="75"/>
      <c r="G4" s="2" t="s">
        <v>21</v>
      </c>
      <c r="H4" s="3" t="s">
        <v>22</v>
      </c>
      <c r="I4" s="12" t="s">
        <v>23</v>
      </c>
      <c r="J4" s="12" t="s">
        <v>24</v>
      </c>
      <c r="K4" s="75"/>
      <c r="L4" s="78"/>
      <c r="M4" s="10"/>
      <c r="O4" s="5" t="s">
        <v>43</v>
      </c>
      <c r="P4" s="5" t="s">
        <v>43</v>
      </c>
      <c r="Q4" s="5"/>
      <c r="R4" s="5"/>
      <c r="S4" s="5"/>
      <c r="T4" s="5"/>
      <c r="U4" s="5"/>
    </row>
    <row r="5" spans="1:21" s="17" customFormat="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2">
        <v>7</v>
      </c>
      <c r="H5" s="2">
        <v>8</v>
      </c>
      <c r="I5" s="12">
        <v>9</v>
      </c>
      <c r="J5" s="12">
        <v>10</v>
      </c>
      <c r="K5" s="12">
        <v>11</v>
      </c>
      <c r="L5" s="13">
        <v>12</v>
      </c>
      <c r="M5" s="10"/>
      <c r="N5" s="14">
        <v>2013</v>
      </c>
      <c r="O5" s="15">
        <v>2014</v>
      </c>
      <c r="P5" s="15">
        <v>2015</v>
      </c>
      <c r="Q5" s="15">
        <v>2016</v>
      </c>
      <c r="R5" s="15">
        <v>2017</v>
      </c>
      <c r="S5" s="15">
        <v>2018</v>
      </c>
      <c r="T5" s="15">
        <v>2019</v>
      </c>
      <c r="U5" s="16" t="s">
        <v>26</v>
      </c>
    </row>
    <row r="6" spans="1:21" s="17" customFormat="1" ht="16.5" customHeight="1" x14ac:dyDescent="0.25">
      <c r="A6" s="69" t="s">
        <v>27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  <c r="M6" s="11"/>
      <c r="N6" s="14"/>
    </row>
    <row r="7" spans="1:21" s="17" customFormat="1" ht="61.5" customHeight="1" x14ac:dyDescent="0.25">
      <c r="A7" s="55">
        <v>1</v>
      </c>
      <c r="B7" s="55" t="s">
        <v>28</v>
      </c>
      <c r="C7" s="55" t="s">
        <v>93</v>
      </c>
      <c r="D7" s="55" t="s">
        <v>1</v>
      </c>
      <c r="E7" s="55" t="s">
        <v>29</v>
      </c>
      <c r="F7" s="55" t="s">
        <v>16</v>
      </c>
      <c r="G7" s="60">
        <v>2015</v>
      </c>
      <c r="H7" s="60">
        <v>2015</v>
      </c>
      <c r="I7" s="7">
        <f>U7</f>
        <v>0</v>
      </c>
      <c r="J7" s="7">
        <f>Q7</f>
        <v>0</v>
      </c>
      <c r="K7" s="12" t="s">
        <v>3</v>
      </c>
      <c r="L7" s="55" t="s">
        <v>59</v>
      </c>
      <c r="M7" s="10"/>
      <c r="N7" s="18"/>
      <c r="O7" s="19"/>
      <c r="P7" s="20"/>
      <c r="Q7" s="21"/>
      <c r="R7" s="22"/>
      <c r="S7" s="22"/>
      <c r="T7" s="22"/>
      <c r="U7" s="23">
        <f>O7+P7+Q7+R7</f>
        <v>0</v>
      </c>
    </row>
    <row r="8" spans="1:21" s="17" customFormat="1" ht="68.25" customHeight="1" x14ac:dyDescent="0.25">
      <c r="A8" s="58"/>
      <c r="B8" s="58"/>
      <c r="C8" s="58"/>
      <c r="D8" s="58"/>
      <c r="E8" s="58"/>
      <c r="F8" s="58"/>
      <c r="G8" s="61"/>
      <c r="H8" s="61"/>
      <c r="I8" s="7">
        <f>U8</f>
        <v>0</v>
      </c>
      <c r="J8" s="7">
        <f>Q8</f>
        <v>0</v>
      </c>
      <c r="K8" s="12" t="s">
        <v>4</v>
      </c>
      <c r="L8" s="58"/>
      <c r="M8" s="10"/>
      <c r="N8" s="18"/>
      <c r="O8" s="24"/>
      <c r="P8" s="25"/>
      <c r="Q8" s="26"/>
      <c r="R8" s="27"/>
      <c r="S8" s="28"/>
      <c r="T8" s="28"/>
      <c r="U8" s="29">
        <f>O8+P8+Q8+R8+S8</f>
        <v>0</v>
      </c>
    </row>
    <row r="9" spans="1:21" s="17" customFormat="1" ht="74.25" customHeight="1" x14ac:dyDescent="0.25">
      <c r="A9" s="58"/>
      <c r="B9" s="58"/>
      <c r="C9" s="58"/>
      <c r="D9" s="58"/>
      <c r="E9" s="58"/>
      <c r="F9" s="58"/>
      <c r="G9" s="61"/>
      <c r="H9" s="61"/>
      <c r="I9" s="7">
        <f>U9</f>
        <v>72872</v>
      </c>
      <c r="J9" s="7">
        <f>P9</f>
        <v>72872</v>
      </c>
      <c r="K9" s="12" t="s">
        <v>5</v>
      </c>
      <c r="L9" s="58"/>
      <c r="M9" s="10"/>
      <c r="N9" s="18"/>
      <c r="O9" s="24"/>
      <c r="P9" s="25">
        <v>72872</v>
      </c>
      <c r="Q9" s="26"/>
      <c r="R9" s="27"/>
      <c r="S9" s="28"/>
      <c r="T9" s="28"/>
      <c r="U9" s="29">
        <f>O9+P9+Q9+R9+S9</f>
        <v>72872</v>
      </c>
    </row>
    <row r="10" spans="1:21" s="17" customFormat="1" ht="76.5" customHeight="1" x14ac:dyDescent="0.25">
      <c r="A10" s="59"/>
      <c r="B10" s="59"/>
      <c r="C10" s="59"/>
      <c r="D10" s="59"/>
      <c r="E10" s="59"/>
      <c r="F10" s="59"/>
      <c r="G10" s="62"/>
      <c r="H10" s="62"/>
      <c r="I10" s="8">
        <f>SUM(I7:I9)</f>
        <v>72872</v>
      </c>
      <c r="J10" s="8">
        <f>SUM(J7:J9)</f>
        <v>72872</v>
      </c>
      <c r="K10" s="6" t="s">
        <v>19</v>
      </c>
      <c r="L10" s="59"/>
      <c r="M10" s="10"/>
      <c r="N10" s="14"/>
      <c r="O10" s="30">
        <f>SUM(O7:O9)</f>
        <v>0</v>
      </c>
      <c r="P10" s="31">
        <f>SUM(P7:P9)</f>
        <v>72872</v>
      </c>
      <c r="Q10" s="32">
        <f>SUM(Q7:Q9)</f>
        <v>0</v>
      </c>
      <c r="R10" s="31">
        <f>SUM(R7:R9)</f>
        <v>0</v>
      </c>
      <c r="S10" s="31">
        <f>SUM(S7:S9)</f>
        <v>0</v>
      </c>
      <c r="T10" s="31"/>
      <c r="U10" s="33">
        <f t="shared" ref="U10:U18" si="0">O10+P10+Q10+R10+S10</f>
        <v>72872</v>
      </c>
    </row>
    <row r="11" spans="1:21" s="17" customFormat="1" ht="33" customHeight="1" x14ac:dyDescent="0.25">
      <c r="A11" s="55">
        <v>2</v>
      </c>
      <c r="B11" s="55" t="s">
        <v>30</v>
      </c>
      <c r="C11" s="55" t="s">
        <v>94</v>
      </c>
      <c r="D11" s="55" t="s">
        <v>31</v>
      </c>
      <c r="E11" s="55" t="s">
        <v>29</v>
      </c>
      <c r="F11" s="55" t="s">
        <v>29</v>
      </c>
      <c r="G11" s="60">
        <v>2014</v>
      </c>
      <c r="H11" s="60">
        <v>2015</v>
      </c>
      <c r="I11" s="7">
        <f>U11</f>
        <v>0</v>
      </c>
      <c r="J11" s="7">
        <f t="shared" ref="J11:J12" si="1">P11</f>
        <v>0</v>
      </c>
      <c r="K11" s="12" t="s">
        <v>3</v>
      </c>
      <c r="L11" s="55" t="s">
        <v>39</v>
      </c>
      <c r="M11" s="10"/>
      <c r="N11" s="18"/>
      <c r="O11" s="19"/>
      <c r="P11" s="20"/>
      <c r="Q11" s="21"/>
      <c r="R11" s="22"/>
      <c r="S11" s="22"/>
      <c r="T11" s="22"/>
      <c r="U11" s="23">
        <f t="shared" si="0"/>
        <v>0</v>
      </c>
    </row>
    <row r="12" spans="1:21" s="17" customFormat="1" ht="31.5" customHeight="1" x14ac:dyDescent="0.25">
      <c r="A12" s="58"/>
      <c r="B12" s="58"/>
      <c r="C12" s="58"/>
      <c r="D12" s="58"/>
      <c r="E12" s="58"/>
      <c r="F12" s="58"/>
      <c r="G12" s="61"/>
      <c r="H12" s="61"/>
      <c r="I12" s="7">
        <f>U12</f>
        <v>435.2</v>
      </c>
      <c r="J12" s="7">
        <f t="shared" si="1"/>
        <v>435.2</v>
      </c>
      <c r="K12" s="12" t="s">
        <v>4</v>
      </c>
      <c r="L12" s="58"/>
      <c r="M12" s="10"/>
      <c r="N12" s="18"/>
      <c r="O12" s="24"/>
      <c r="P12" s="25">
        <v>435.2</v>
      </c>
      <c r="Q12" s="26"/>
      <c r="R12" s="27"/>
      <c r="S12" s="28"/>
      <c r="T12" s="28"/>
      <c r="U12" s="29">
        <f t="shared" si="0"/>
        <v>435.2</v>
      </c>
    </row>
    <row r="13" spans="1:21" s="17" customFormat="1" ht="37.5" customHeight="1" x14ac:dyDescent="0.25">
      <c r="A13" s="58"/>
      <c r="B13" s="58"/>
      <c r="C13" s="58"/>
      <c r="D13" s="58"/>
      <c r="E13" s="58"/>
      <c r="F13" s="58"/>
      <c r="G13" s="61"/>
      <c r="H13" s="61"/>
      <c r="I13" s="7">
        <f>U13</f>
        <v>43614</v>
      </c>
      <c r="J13" s="7">
        <f>P13</f>
        <v>41807</v>
      </c>
      <c r="K13" s="12" t="s">
        <v>5</v>
      </c>
      <c r="L13" s="58"/>
      <c r="M13" s="10"/>
      <c r="N13" s="18"/>
      <c r="O13" s="24">
        <v>1807</v>
      </c>
      <c r="P13" s="34">
        <v>41807</v>
      </c>
      <c r="Q13" s="26"/>
      <c r="R13" s="27"/>
      <c r="S13" s="28"/>
      <c r="T13" s="28"/>
      <c r="U13" s="29">
        <f t="shared" si="0"/>
        <v>43614</v>
      </c>
    </row>
    <row r="14" spans="1:21" s="17" customFormat="1" ht="50.25" customHeight="1" x14ac:dyDescent="0.25">
      <c r="A14" s="59"/>
      <c r="B14" s="59"/>
      <c r="C14" s="59"/>
      <c r="D14" s="59"/>
      <c r="E14" s="59"/>
      <c r="F14" s="59"/>
      <c r="G14" s="62"/>
      <c r="H14" s="62"/>
      <c r="I14" s="8">
        <f>SUM(I11:I13)</f>
        <v>44049.2</v>
      </c>
      <c r="J14" s="8">
        <f>SUM(J11:J13)</f>
        <v>42242.2</v>
      </c>
      <c r="K14" s="6" t="s">
        <v>19</v>
      </c>
      <c r="L14" s="59"/>
      <c r="M14" s="10"/>
      <c r="N14" s="14"/>
      <c r="O14" s="30">
        <f>SUM(O11:O13)</f>
        <v>1807</v>
      </c>
      <c r="P14" s="31">
        <f>SUM(P11:P13)</f>
        <v>42242.2</v>
      </c>
      <c r="Q14" s="32">
        <f>SUM(Q11:Q13)</f>
        <v>0</v>
      </c>
      <c r="R14" s="31">
        <f>SUM(R11:R13)</f>
        <v>0</v>
      </c>
      <c r="S14" s="31">
        <f>SUM(S11:S13)</f>
        <v>0</v>
      </c>
      <c r="T14" s="31"/>
      <c r="U14" s="33">
        <f t="shared" si="0"/>
        <v>44049.2</v>
      </c>
    </row>
    <row r="15" spans="1:21" s="17" customFormat="1" ht="35.25" customHeight="1" x14ac:dyDescent="0.25">
      <c r="A15" s="55">
        <v>3</v>
      </c>
      <c r="B15" s="55" t="s">
        <v>32</v>
      </c>
      <c r="C15" s="55" t="s">
        <v>95</v>
      </c>
      <c r="D15" s="55" t="s">
        <v>70</v>
      </c>
      <c r="E15" s="55" t="s">
        <v>34</v>
      </c>
      <c r="F15" s="55" t="s">
        <v>71</v>
      </c>
      <c r="G15" s="60">
        <v>2014</v>
      </c>
      <c r="H15" s="60">
        <v>2015</v>
      </c>
      <c r="I15" s="7">
        <f>U15</f>
        <v>0</v>
      </c>
      <c r="J15" s="7">
        <f t="shared" ref="J15:J16" si="2">P15</f>
        <v>0</v>
      </c>
      <c r="K15" s="12" t="s">
        <v>3</v>
      </c>
      <c r="L15" s="55" t="s">
        <v>39</v>
      </c>
      <c r="M15" s="10"/>
      <c r="N15" s="18"/>
      <c r="O15" s="19"/>
      <c r="P15" s="20"/>
      <c r="Q15" s="21"/>
      <c r="R15" s="22"/>
      <c r="S15" s="22"/>
      <c r="T15" s="22"/>
      <c r="U15" s="23">
        <f t="shared" si="0"/>
        <v>0</v>
      </c>
    </row>
    <row r="16" spans="1:21" s="17" customFormat="1" ht="40.5" customHeight="1" x14ac:dyDescent="0.25">
      <c r="A16" s="58"/>
      <c r="B16" s="58"/>
      <c r="C16" s="58"/>
      <c r="D16" s="58"/>
      <c r="E16" s="58"/>
      <c r="F16" s="58"/>
      <c r="G16" s="61"/>
      <c r="H16" s="61"/>
      <c r="I16" s="7">
        <f>U16</f>
        <v>546.5</v>
      </c>
      <c r="J16" s="7">
        <f t="shared" si="2"/>
        <v>160</v>
      </c>
      <c r="K16" s="12" t="s">
        <v>4</v>
      </c>
      <c r="L16" s="58"/>
      <c r="M16" s="10"/>
      <c r="N16" s="18"/>
      <c r="O16" s="24">
        <v>386.4</v>
      </c>
      <c r="P16" s="25">
        <v>160</v>
      </c>
      <c r="Q16" s="26">
        <v>0.1</v>
      </c>
      <c r="R16" s="27"/>
      <c r="S16" s="28"/>
      <c r="T16" s="28"/>
      <c r="U16" s="29">
        <f t="shared" si="0"/>
        <v>546.5</v>
      </c>
    </row>
    <row r="17" spans="1:22" s="17" customFormat="1" ht="41.25" customHeight="1" x14ac:dyDescent="0.25">
      <c r="A17" s="58"/>
      <c r="B17" s="58"/>
      <c r="C17" s="58"/>
      <c r="D17" s="58"/>
      <c r="E17" s="58"/>
      <c r="F17" s="58"/>
      <c r="G17" s="61"/>
      <c r="H17" s="61"/>
      <c r="I17" s="7">
        <f>U17</f>
        <v>114462</v>
      </c>
      <c r="J17" s="7">
        <f>P17</f>
        <v>79037.600000000006</v>
      </c>
      <c r="K17" s="12" t="s">
        <v>5</v>
      </c>
      <c r="L17" s="58"/>
      <c r="M17" s="10"/>
      <c r="N17" s="18"/>
      <c r="O17" s="24">
        <v>35424.400000000001</v>
      </c>
      <c r="P17" s="34">
        <v>79037.600000000006</v>
      </c>
      <c r="Q17" s="26"/>
      <c r="R17" s="27"/>
      <c r="S17" s="28"/>
      <c r="T17" s="28"/>
      <c r="U17" s="29">
        <f t="shared" si="0"/>
        <v>114462</v>
      </c>
    </row>
    <row r="18" spans="1:22" s="17" customFormat="1" ht="46.5" customHeight="1" x14ac:dyDescent="0.25">
      <c r="A18" s="59"/>
      <c r="B18" s="59"/>
      <c r="C18" s="59"/>
      <c r="D18" s="59"/>
      <c r="E18" s="59"/>
      <c r="F18" s="59"/>
      <c r="G18" s="62"/>
      <c r="H18" s="62"/>
      <c r="I18" s="8">
        <f>SUM(I15:I17)</f>
        <v>115008.5</v>
      </c>
      <c r="J18" s="8">
        <f>SUM(J15:J17)</f>
        <v>79197.600000000006</v>
      </c>
      <c r="K18" s="6" t="s">
        <v>19</v>
      </c>
      <c r="L18" s="59"/>
      <c r="M18" s="10"/>
      <c r="N18" s="35"/>
      <c r="O18" s="30">
        <f>SUM(O15:O17)</f>
        <v>35810.800000000003</v>
      </c>
      <c r="P18" s="31">
        <f>SUM(P15:P17)</f>
        <v>79197.600000000006</v>
      </c>
      <c r="Q18" s="32">
        <f>SUM(Q15:Q17)</f>
        <v>0.1</v>
      </c>
      <c r="R18" s="31">
        <f>SUM(R15:R17)</f>
        <v>0</v>
      </c>
      <c r="S18" s="31">
        <f>SUM(S15:S17)</f>
        <v>0</v>
      </c>
      <c r="T18" s="31"/>
      <c r="U18" s="33">
        <f t="shared" si="0"/>
        <v>115008.50000000001</v>
      </c>
    </row>
    <row r="19" spans="1:22" s="17" customFormat="1" x14ac:dyDescent="0.25">
      <c r="A19" s="55">
        <v>4</v>
      </c>
      <c r="B19" s="55" t="s">
        <v>82</v>
      </c>
      <c r="C19" s="55" t="s">
        <v>89</v>
      </c>
      <c r="D19" s="55" t="s">
        <v>81</v>
      </c>
      <c r="E19" s="63" t="s">
        <v>34</v>
      </c>
      <c r="F19" s="63" t="s">
        <v>33</v>
      </c>
      <c r="G19" s="60">
        <v>2014</v>
      </c>
      <c r="H19" s="60">
        <v>2015</v>
      </c>
      <c r="I19" s="7">
        <f>U19</f>
        <v>0</v>
      </c>
      <c r="J19" s="7">
        <f t="shared" ref="J19:J20" si="3">P19</f>
        <v>0</v>
      </c>
      <c r="K19" s="12" t="s">
        <v>3</v>
      </c>
      <c r="L19" s="55" t="s">
        <v>39</v>
      </c>
      <c r="M19" s="10"/>
      <c r="N19" s="18"/>
      <c r="O19" s="19"/>
      <c r="P19" s="20"/>
      <c r="Q19" s="21"/>
      <c r="R19" s="22"/>
      <c r="S19" s="22"/>
      <c r="T19" s="22"/>
      <c r="U19" s="23">
        <f>O19+P19+Q19+R19</f>
        <v>0</v>
      </c>
    </row>
    <row r="20" spans="1:22" s="17" customFormat="1" ht="27" customHeight="1" x14ac:dyDescent="0.25">
      <c r="A20" s="58"/>
      <c r="B20" s="58"/>
      <c r="C20" s="58"/>
      <c r="D20" s="58"/>
      <c r="E20" s="64"/>
      <c r="F20" s="64"/>
      <c r="G20" s="61"/>
      <c r="H20" s="61"/>
      <c r="I20" s="7">
        <f>U20</f>
        <v>0</v>
      </c>
      <c r="J20" s="7">
        <f t="shared" si="3"/>
        <v>0</v>
      </c>
      <c r="K20" s="12" t="s">
        <v>4</v>
      </c>
      <c r="L20" s="58"/>
      <c r="M20" s="10"/>
      <c r="N20" s="18"/>
      <c r="O20" s="24"/>
      <c r="P20" s="25"/>
      <c r="Q20" s="26"/>
      <c r="R20" s="27"/>
      <c r="S20" s="28"/>
      <c r="T20" s="28"/>
      <c r="U20" s="29">
        <f>O20+P20+Q20+R20</f>
        <v>0</v>
      </c>
    </row>
    <row r="21" spans="1:22" s="17" customFormat="1" ht="27" x14ac:dyDescent="0.25">
      <c r="A21" s="58"/>
      <c r="B21" s="58"/>
      <c r="C21" s="58"/>
      <c r="D21" s="58"/>
      <c r="E21" s="64"/>
      <c r="F21" s="64"/>
      <c r="G21" s="61"/>
      <c r="H21" s="61"/>
      <c r="I21" s="7">
        <f>U21</f>
        <v>3800</v>
      </c>
      <c r="J21" s="7">
        <f>P21</f>
        <v>1900</v>
      </c>
      <c r="K21" s="12" t="s">
        <v>5</v>
      </c>
      <c r="L21" s="58"/>
      <c r="M21" s="10"/>
      <c r="N21" s="18"/>
      <c r="O21" s="24">
        <v>1900</v>
      </c>
      <c r="P21" s="25">
        <v>1900</v>
      </c>
      <c r="Q21" s="26"/>
      <c r="R21" s="27"/>
      <c r="S21" s="28"/>
      <c r="T21" s="28"/>
      <c r="U21" s="29">
        <f>O21+P21+Q21+R21</f>
        <v>3800</v>
      </c>
    </row>
    <row r="22" spans="1:22" s="17" customFormat="1" ht="28.5" customHeight="1" x14ac:dyDescent="0.25">
      <c r="A22" s="59"/>
      <c r="B22" s="59"/>
      <c r="C22" s="59"/>
      <c r="D22" s="59"/>
      <c r="E22" s="65"/>
      <c r="F22" s="65"/>
      <c r="G22" s="62"/>
      <c r="H22" s="62"/>
      <c r="I22" s="8">
        <f>SUM(I19:I21)</f>
        <v>3800</v>
      </c>
      <c r="J22" s="8">
        <f>SUM(J19:J21)</f>
        <v>1900</v>
      </c>
      <c r="K22" s="6" t="s">
        <v>19</v>
      </c>
      <c r="L22" s="59"/>
      <c r="M22" s="10"/>
      <c r="N22" s="14"/>
      <c r="O22" s="30">
        <f>SUM(O19:O21)</f>
        <v>1900</v>
      </c>
      <c r="P22" s="31">
        <f>SUM(P19:P21)</f>
        <v>1900</v>
      </c>
      <c r="Q22" s="32">
        <f>SUM(Q19:Q21)</f>
        <v>0</v>
      </c>
      <c r="R22" s="31">
        <f>SUM(R19:R21)</f>
        <v>0</v>
      </c>
      <c r="S22" s="31">
        <f>SUM(S19:S21)</f>
        <v>0</v>
      </c>
      <c r="T22" s="31"/>
      <c r="U22" s="33">
        <f>O22+P22+Q22+R22+S22</f>
        <v>3800</v>
      </c>
    </row>
    <row r="23" spans="1:22" s="17" customFormat="1" ht="31.5" customHeight="1" x14ac:dyDescent="0.25">
      <c r="A23" s="55">
        <v>5</v>
      </c>
      <c r="B23" s="55" t="s">
        <v>7</v>
      </c>
      <c r="C23" s="55" t="s">
        <v>63</v>
      </c>
      <c r="D23" s="55" t="s">
        <v>7</v>
      </c>
      <c r="E23" s="63" t="s">
        <v>69</v>
      </c>
      <c r="F23" s="63" t="s">
        <v>69</v>
      </c>
      <c r="G23" s="60">
        <v>2015</v>
      </c>
      <c r="H23" s="60">
        <v>2018</v>
      </c>
      <c r="I23" s="36">
        <v>390.1</v>
      </c>
      <c r="J23" s="36">
        <v>390.1</v>
      </c>
      <c r="K23" s="12" t="s">
        <v>3</v>
      </c>
      <c r="L23" s="55" t="s">
        <v>39</v>
      </c>
      <c r="M23" s="10"/>
      <c r="N23" s="18"/>
      <c r="O23" s="19"/>
      <c r="P23" s="20">
        <v>390.1</v>
      </c>
      <c r="Q23" s="21"/>
      <c r="R23" s="22"/>
      <c r="S23" s="22"/>
      <c r="T23" s="22"/>
      <c r="U23" s="23">
        <f>O23+P23+Q23+R23</f>
        <v>390.1</v>
      </c>
    </row>
    <row r="24" spans="1:22" s="17" customFormat="1" ht="35.25" customHeight="1" x14ac:dyDescent="0.25">
      <c r="A24" s="58"/>
      <c r="B24" s="58"/>
      <c r="C24" s="58"/>
      <c r="D24" s="58"/>
      <c r="E24" s="64"/>
      <c r="F24" s="64"/>
      <c r="G24" s="61"/>
      <c r="H24" s="61"/>
      <c r="I24" s="36">
        <v>139</v>
      </c>
      <c r="J24" s="36">
        <v>20.5</v>
      </c>
      <c r="K24" s="12" t="s">
        <v>4</v>
      </c>
      <c r="L24" s="58"/>
      <c r="M24" s="10"/>
      <c r="N24" s="18"/>
      <c r="O24" s="24"/>
      <c r="P24" s="25">
        <v>20.5</v>
      </c>
      <c r="Q24" s="26"/>
      <c r="R24" s="27"/>
      <c r="S24" s="28">
        <v>118.5</v>
      </c>
      <c r="T24" s="28"/>
      <c r="U24" s="29">
        <f>P24+S24</f>
        <v>139</v>
      </c>
      <c r="V24" s="17">
        <v>21.42</v>
      </c>
    </row>
    <row r="25" spans="1:22" s="17" customFormat="1" ht="35.25" customHeight="1" x14ac:dyDescent="0.25">
      <c r="A25" s="58"/>
      <c r="B25" s="58"/>
      <c r="C25" s="58"/>
      <c r="D25" s="58"/>
      <c r="E25" s="64"/>
      <c r="F25" s="64"/>
      <c r="G25" s="61"/>
      <c r="H25" s="61"/>
      <c r="I25" s="36">
        <f>U25</f>
        <v>0</v>
      </c>
      <c r="J25" s="36">
        <f t="shared" ref="J25" si="4">P25</f>
        <v>0</v>
      </c>
      <c r="K25" s="12" t="s">
        <v>5</v>
      </c>
      <c r="L25" s="58"/>
      <c r="M25" s="10"/>
      <c r="N25" s="18"/>
      <c r="O25" s="24"/>
      <c r="P25" s="25"/>
      <c r="Q25" s="26"/>
      <c r="R25" s="27"/>
      <c r="S25" s="28"/>
      <c r="T25" s="28"/>
      <c r="U25" s="29">
        <f>O25+P25+Q25+R25</f>
        <v>0</v>
      </c>
    </row>
    <row r="26" spans="1:22" s="17" customFormat="1" ht="33.75" customHeight="1" x14ac:dyDescent="0.25">
      <c r="A26" s="59"/>
      <c r="B26" s="59"/>
      <c r="C26" s="59"/>
      <c r="D26" s="59"/>
      <c r="E26" s="65"/>
      <c r="F26" s="65"/>
      <c r="G26" s="62"/>
      <c r="H26" s="62"/>
      <c r="I26" s="37">
        <f>SUM(I23:I25)</f>
        <v>529.1</v>
      </c>
      <c r="J26" s="37">
        <f>SUM(J23:J25)</f>
        <v>410.6</v>
      </c>
      <c r="K26" s="6" t="s">
        <v>19</v>
      </c>
      <c r="L26" s="59"/>
      <c r="M26" s="10"/>
      <c r="N26" s="14"/>
      <c r="O26" s="30">
        <f>SUM(O23:O25)</f>
        <v>0</v>
      </c>
      <c r="P26" s="31">
        <f>SUM(P23:P25)</f>
        <v>410.6</v>
      </c>
      <c r="Q26" s="32">
        <f>SUM(Q23:Q25)</f>
        <v>0</v>
      </c>
      <c r="R26" s="31">
        <f>SUM(R23:R25)</f>
        <v>0</v>
      </c>
      <c r="S26" s="31">
        <f>SUM(S23:S25)</f>
        <v>118.5</v>
      </c>
      <c r="T26" s="31"/>
      <c r="U26" s="33">
        <f>O26+P26+Q26+R26+S26</f>
        <v>529.1</v>
      </c>
    </row>
    <row r="27" spans="1:22" s="17" customFormat="1" ht="24.75" customHeight="1" x14ac:dyDescent="0.25">
      <c r="A27" s="55">
        <v>6</v>
      </c>
      <c r="B27" s="55" t="s">
        <v>42</v>
      </c>
      <c r="C27" s="55" t="s">
        <v>64</v>
      </c>
      <c r="D27" s="55" t="s">
        <v>42</v>
      </c>
      <c r="E27" s="63" t="s">
        <v>69</v>
      </c>
      <c r="F27" s="63" t="s">
        <v>69</v>
      </c>
      <c r="G27" s="60">
        <v>2014</v>
      </c>
      <c r="H27" s="60">
        <v>2015</v>
      </c>
      <c r="I27" s="7">
        <f>U27</f>
        <v>13498.25</v>
      </c>
      <c r="J27" s="7">
        <f>P27</f>
        <v>13498.25</v>
      </c>
      <c r="K27" s="12" t="s">
        <v>3</v>
      </c>
      <c r="L27" s="55" t="s">
        <v>39</v>
      </c>
      <c r="M27" s="10"/>
      <c r="N27" s="18"/>
      <c r="O27" s="19"/>
      <c r="P27" s="20">
        <v>13498.25</v>
      </c>
      <c r="Q27" s="21"/>
      <c r="R27" s="22"/>
      <c r="S27" s="22"/>
      <c r="T27" s="22"/>
      <c r="U27" s="23">
        <f t="shared" ref="U27:U38" si="5">O27+P27+Q27+R27+S27+T27</f>
        <v>13498.25</v>
      </c>
    </row>
    <row r="28" spans="1:22" s="17" customFormat="1" ht="31.5" customHeight="1" x14ac:dyDescent="0.25">
      <c r="A28" s="58"/>
      <c r="B28" s="58"/>
      <c r="C28" s="58"/>
      <c r="D28" s="58"/>
      <c r="E28" s="64"/>
      <c r="F28" s="64"/>
      <c r="G28" s="61"/>
      <c r="H28" s="61"/>
      <c r="I28" s="7">
        <f>U28</f>
        <v>710.44</v>
      </c>
      <c r="J28" s="7">
        <f t="shared" ref="J28:J29" si="6">P28</f>
        <v>710.44</v>
      </c>
      <c r="K28" s="12" t="s">
        <v>4</v>
      </c>
      <c r="L28" s="58"/>
      <c r="M28" s="10"/>
      <c r="N28" s="18"/>
      <c r="O28" s="24"/>
      <c r="P28" s="25">
        <v>710.44</v>
      </c>
      <c r="Q28" s="26"/>
      <c r="R28" s="27"/>
      <c r="S28" s="28"/>
      <c r="T28" s="28"/>
      <c r="U28" s="23">
        <f t="shared" si="5"/>
        <v>710.44</v>
      </c>
    </row>
    <row r="29" spans="1:22" s="17" customFormat="1" ht="33" customHeight="1" x14ac:dyDescent="0.25">
      <c r="A29" s="58"/>
      <c r="B29" s="58"/>
      <c r="C29" s="58"/>
      <c r="D29" s="58"/>
      <c r="E29" s="64"/>
      <c r="F29" s="64"/>
      <c r="G29" s="61"/>
      <c r="H29" s="61"/>
      <c r="I29" s="7">
        <f>U29</f>
        <v>2000</v>
      </c>
      <c r="J29" s="7">
        <f t="shared" si="6"/>
        <v>0</v>
      </c>
      <c r="K29" s="12" t="s">
        <v>5</v>
      </c>
      <c r="L29" s="58"/>
      <c r="M29" s="10"/>
      <c r="N29" s="18"/>
      <c r="O29" s="24">
        <v>2000</v>
      </c>
      <c r="P29" s="25"/>
      <c r="Q29" s="26"/>
      <c r="R29" s="27"/>
      <c r="S29" s="28"/>
      <c r="T29" s="28"/>
      <c r="U29" s="23">
        <f t="shared" si="5"/>
        <v>2000</v>
      </c>
    </row>
    <row r="30" spans="1:22" s="17" customFormat="1" ht="22.5" customHeight="1" x14ac:dyDescent="0.25">
      <c r="A30" s="59"/>
      <c r="B30" s="59"/>
      <c r="C30" s="59"/>
      <c r="D30" s="59"/>
      <c r="E30" s="65"/>
      <c r="F30" s="65"/>
      <c r="G30" s="62"/>
      <c r="H30" s="62"/>
      <c r="I30" s="8">
        <f>SUM(I27:I29)</f>
        <v>16208.69</v>
      </c>
      <c r="J30" s="8">
        <f>SUM(J27:J29)</f>
        <v>14208.69</v>
      </c>
      <c r="K30" s="6" t="s">
        <v>19</v>
      </c>
      <c r="L30" s="59"/>
      <c r="M30" s="10"/>
      <c r="N30" s="14"/>
      <c r="O30" s="30">
        <f t="shared" ref="O30:T30" si="7">SUM(O27:O29)</f>
        <v>2000</v>
      </c>
      <c r="P30" s="31">
        <f t="shared" si="7"/>
        <v>14208.69</v>
      </c>
      <c r="Q30" s="32">
        <f t="shared" si="7"/>
        <v>0</v>
      </c>
      <c r="R30" s="31">
        <f t="shared" si="7"/>
        <v>0</v>
      </c>
      <c r="S30" s="31">
        <f t="shared" si="7"/>
        <v>0</v>
      </c>
      <c r="T30" s="31">
        <f t="shared" si="7"/>
        <v>0</v>
      </c>
      <c r="U30" s="23">
        <f t="shared" si="5"/>
        <v>16208.69</v>
      </c>
    </row>
    <row r="31" spans="1:22" s="17" customFormat="1" x14ac:dyDescent="0.25">
      <c r="A31" s="55">
        <v>7</v>
      </c>
      <c r="B31" s="55" t="s">
        <v>41</v>
      </c>
      <c r="C31" s="55" t="s">
        <v>65</v>
      </c>
      <c r="D31" s="55" t="s">
        <v>6</v>
      </c>
      <c r="E31" s="63" t="s">
        <v>69</v>
      </c>
      <c r="F31" s="63" t="s">
        <v>69</v>
      </c>
      <c r="G31" s="60">
        <v>2014</v>
      </c>
      <c r="H31" s="60">
        <v>2018</v>
      </c>
      <c r="I31" s="7">
        <f>U31</f>
        <v>39521.339999999997</v>
      </c>
      <c r="J31" s="7">
        <v>20551.8</v>
      </c>
      <c r="K31" s="12" t="s">
        <v>3</v>
      </c>
      <c r="L31" s="55" t="s">
        <v>39</v>
      </c>
      <c r="M31" s="10"/>
      <c r="N31" s="18"/>
      <c r="O31" s="19">
        <v>18969.59</v>
      </c>
      <c r="P31" s="20">
        <v>20551.75</v>
      </c>
      <c r="Q31" s="21"/>
      <c r="R31" s="22"/>
      <c r="S31" s="22"/>
      <c r="T31" s="22"/>
      <c r="U31" s="23">
        <f>O31+P31</f>
        <v>39521.339999999997</v>
      </c>
    </row>
    <row r="32" spans="1:22" s="17" customFormat="1" ht="27" x14ac:dyDescent="0.25">
      <c r="A32" s="58"/>
      <c r="B32" s="58"/>
      <c r="C32" s="58"/>
      <c r="D32" s="58"/>
      <c r="E32" s="64"/>
      <c r="F32" s="64"/>
      <c r="G32" s="61"/>
      <c r="H32" s="61"/>
      <c r="I32" s="7">
        <v>2642.4</v>
      </c>
      <c r="J32" s="7">
        <f t="shared" ref="J32:J33" si="8">P32</f>
        <v>1081.7</v>
      </c>
      <c r="K32" s="12" t="s">
        <v>4</v>
      </c>
      <c r="L32" s="58"/>
      <c r="M32" s="10"/>
      <c r="N32" s="18"/>
      <c r="O32" s="24">
        <v>1018.8</v>
      </c>
      <c r="P32" s="25">
        <v>1081.7</v>
      </c>
      <c r="Q32" s="26">
        <v>0</v>
      </c>
      <c r="R32" s="27">
        <v>244.9</v>
      </c>
      <c r="S32" s="28">
        <v>297</v>
      </c>
      <c r="T32" s="28"/>
      <c r="U32" s="23">
        <f t="shared" si="5"/>
        <v>2642.4</v>
      </c>
    </row>
    <row r="33" spans="1:25" s="17" customFormat="1" ht="27" x14ac:dyDescent="0.25">
      <c r="A33" s="58"/>
      <c r="B33" s="58"/>
      <c r="C33" s="58"/>
      <c r="D33" s="58"/>
      <c r="E33" s="64"/>
      <c r="F33" s="64"/>
      <c r="G33" s="61"/>
      <c r="H33" s="61"/>
      <c r="I33" s="7">
        <f>U33</f>
        <v>0</v>
      </c>
      <c r="J33" s="7">
        <f t="shared" si="8"/>
        <v>0</v>
      </c>
      <c r="K33" s="12" t="s">
        <v>5</v>
      </c>
      <c r="L33" s="58"/>
      <c r="M33" s="10"/>
      <c r="N33" s="18"/>
      <c r="O33" s="24"/>
      <c r="P33" s="25"/>
      <c r="Q33" s="26"/>
      <c r="R33" s="27"/>
      <c r="S33" s="28"/>
      <c r="T33" s="28"/>
      <c r="U33" s="23">
        <f t="shared" si="5"/>
        <v>0</v>
      </c>
    </row>
    <row r="34" spans="1:25" s="17" customFormat="1" ht="48.75" customHeight="1" x14ac:dyDescent="0.25">
      <c r="A34" s="59"/>
      <c r="B34" s="59"/>
      <c r="C34" s="59"/>
      <c r="D34" s="59"/>
      <c r="E34" s="65"/>
      <c r="F34" s="65"/>
      <c r="G34" s="62"/>
      <c r="H34" s="62"/>
      <c r="I34" s="8">
        <f>I31+I32+I33</f>
        <v>42163.74</v>
      </c>
      <c r="J34" s="8">
        <f>SUM(J31:J33)</f>
        <v>21633.5</v>
      </c>
      <c r="K34" s="6" t="s">
        <v>19</v>
      </c>
      <c r="L34" s="59"/>
      <c r="M34" s="10"/>
      <c r="N34" s="14"/>
      <c r="O34" s="30">
        <f t="shared" ref="O34" si="9">SUM(O31:O33)</f>
        <v>19988.39</v>
      </c>
      <c r="P34" s="31">
        <f t="shared" ref="P34" si="10">SUM(P31:P33)</f>
        <v>21633.45</v>
      </c>
      <c r="Q34" s="32">
        <f t="shared" ref="Q34" si="11">SUM(Q31:Q33)</f>
        <v>0</v>
      </c>
      <c r="R34" s="31">
        <f t="shared" ref="R34" si="12">SUM(R31:R33)</f>
        <v>244.9</v>
      </c>
      <c r="S34" s="31">
        <f t="shared" ref="S34" si="13">SUM(S31:S33)</f>
        <v>297</v>
      </c>
      <c r="T34" s="31">
        <f t="shared" ref="T34" si="14">SUM(T31:T33)</f>
        <v>0</v>
      </c>
      <c r="U34" s="23">
        <f t="shared" si="5"/>
        <v>42163.74</v>
      </c>
    </row>
    <row r="35" spans="1:25" s="17" customFormat="1" ht="31.5" customHeight="1" x14ac:dyDescent="0.25">
      <c r="A35" s="55">
        <v>8</v>
      </c>
      <c r="B35" s="55" t="s">
        <v>40</v>
      </c>
      <c r="C35" s="55" t="s">
        <v>66</v>
      </c>
      <c r="D35" s="55" t="s">
        <v>40</v>
      </c>
      <c r="E35" s="63" t="s">
        <v>69</v>
      </c>
      <c r="F35" s="63" t="s">
        <v>69</v>
      </c>
      <c r="G35" s="60">
        <v>2014</v>
      </c>
      <c r="H35" s="60">
        <v>2015</v>
      </c>
      <c r="I35" s="7">
        <f>U35</f>
        <v>34861.22</v>
      </c>
      <c r="J35" s="7">
        <f>P35</f>
        <v>20020.150000000001</v>
      </c>
      <c r="K35" s="12" t="s">
        <v>3</v>
      </c>
      <c r="L35" s="55" t="s">
        <v>39</v>
      </c>
      <c r="M35" s="10"/>
      <c r="N35" s="18"/>
      <c r="O35" s="19">
        <v>14841.07</v>
      </c>
      <c r="P35" s="20">
        <v>20020.150000000001</v>
      </c>
      <c r="Q35" s="21"/>
      <c r="R35" s="22"/>
      <c r="S35" s="22"/>
      <c r="T35" s="22"/>
      <c r="U35" s="23">
        <f>O35+P35</f>
        <v>34861.22</v>
      </c>
    </row>
    <row r="36" spans="1:25" s="17" customFormat="1" ht="31.5" customHeight="1" x14ac:dyDescent="0.25">
      <c r="A36" s="58"/>
      <c r="B36" s="58"/>
      <c r="C36" s="58"/>
      <c r="D36" s="58"/>
      <c r="E36" s="64"/>
      <c r="F36" s="64"/>
      <c r="G36" s="61"/>
      <c r="H36" s="61"/>
      <c r="I36" s="7">
        <f>U36</f>
        <v>1834.81</v>
      </c>
      <c r="J36" s="7">
        <f t="shared" ref="J36:J37" si="15">P36</f>
        <v>1053.7</v>
      </c>
      <c r="K36" s="12" t="s">
        <v>4</v>
      </c>
      <c r="L36" s="58"/>
      <c r="M36" s="10"/>
      <c r="N36" s="18"/>
      <c r="O36" s="24">
        <v>781.11</v>
      </c>
      <c r="P36" s="25">
        <v>1053.7</v>
      </c>
      <c r="Q36" s="26"/>
      <c r="R36" s="27"/>
      <c r="S36" s="28"/>
      <c r="T36" s="28"/>
      <c r="U36" s="23">
        <f t="shared" si="5"/>
        <v>1834.81</v>
      </c>
    </row>
    <row r="37" spans="1:25" s="17" customFormat="1" ht="31.5" customHeight="1" x14ac:dyDescent="0.25">
      <c r="A37" s="58"/>
      <c r="B37" s="58"/>
      <c r="C37" s="58"/>
      <c r="D37" s="58"/>
      <c r="E37" s="64"/>
      <c r="F37" s="64"/>
      <c r="G37" s="61"/>
      <c r="H37" s="61"/>
      <c r="I37" s="7">
        <f>U37</f>
        <v>0</v>
      </c>
      <c r="J37" s="7">
        <f t="shared" si="15"/>
        <v>0</v>
      </c>
      <c r="K37" s="12" t="s">
        <v>5</v>
      </c>
      <c r="L37" s="58"/>
      <c r="M37" s="10"/>
      <c r="N37" s="18"/>
      <c r="O37" s="24"/>
      <c r="P37" s="25"/>
      <c r="Q37" s="26"/>
      <c r="R37" s="27"/>
      <c r="S37" s="28"/>
      <c r="T37" s="28"/>
      <c r="U37" s="23">
        <f t="shared" si="5"/>
        <v>0</v>
      </c>
    </row>
    <row r="38" spans="1:25" s="17" customFormat="1" ht="36" customHeight="1" x14ac:dyDescent="0.25">
      <c r="A38" s="59"/>
      <c r="B38" s="59"/>
      <c r="C38" s="59"/>
      <c r="D38" s="59"/>
      <c r="E38" s="65"/>
      <c r="F38" s="65"/>
      <c r="G38" s="62"/>
      <c r="H38" s="62"/>
      <c r="I38" s="8">
        <f>SUM(I35:I37)</f>
        <v>36696.03</v>
      </c>
      <c r="J38" s="8">
        <f>SUM(J35:J37)</f>
        <v>21073.850000000002</v>
      </c>
      <c r="K38" s="6" t="s">
        <v>19</v>
      </c>
      <c r="L38" s="59"/>
      <c r="M38" s="10"/>
      <c r="N38" s="14"/>
      <c r="O38" s="30">
        <f t="shared" ref="O38" si="16">SUM(O35:O37)</f>
        <v>15622.18</v>
      </c>
      <c r="P38" s="31">
        <f t="shared" ref="P38" si="17">SUM(P35:P37)</f>
        <v>21073.850000000002</v>
      </c>
      <c r="Q38" s="32">
        <f t="shared" ref="Q38" si="18">SUM(Q35:Q37)</f>
        <v>0</v>
      </c>
      <c r="R38" s="31">
        <f t="shared" ref="R38" si="19">SUM(R35:R37)</f>
        <v>0</v>
      </c>
      <c r="S38" s="31">
        <f t="shared" ref="S38" si="20">SUM(S35:S37)</f>
        <v>0</v>
      </c>
      <c r="T38" s="31">
        <f t="shared" ref="T38" si="21">SUM(T35:T37)</f>
        <v>0</v>
      </c>
      <c r="U38" s="23">
        <f t="shared" si="5"/>
        <v>36696.03</v>
      </c>
    </row>
    <row r="39" spans="1:25" s="17" customFormat="1" ht="33.75" customHeight="1" x14ac:dyDescent="0.25">
      <c r="A39" s="55">
        <v>9</v>
      </c>
      <c r="B39" s="55" t="s">
        <v>44</v>
      </c>
      <c r="C39" s="55" t="s">
        <v>67</v>
      </c>
      <c r="D39" s="55" t="s">
        <v>44</v>
      </c>
      <c r="E39" s="63" t="s">
        <v>69</v>
      </c>
      <c r="F39" s="63" t="s">
        <v>69</v>
      </c>
      <c r="G39" s="60">
        <v>2015</v>
      </c>
      <c r="H39" s="60">
        <v>2015</v>
      </c>
      <c r="I39" s="7">
        <f>U39</f>
        <v>23019.35</v>
      </c>
      <c r="J39" s="7">
        <f>P39</f>
        <v>23019.35</v>
      </c>
      <c r="K39" s="12" t="s">
        <v>3</v>
      </c>
      <c r="L39" s="55" t="s">
        <v>39</v>
      </c>
      <c r="M39" s="10"/>
      <c r="N39" s="18"/>
      <c r="O39" s="19"/>
      <c r="P39" s="20">
        <v>23019.35</v>
      </c>
      <c r="Q39" s="21"/>
      <c r="R39" s="22"/>
      <c r="S39" s="22"/>
      <c r="T39" s="22"/>
      <c r="U39" s="23">
        <f t="shared" ref="U39:U42" si="22">O39+P39+Q39+R39+S39+T39</f>
        <v>23019.35</v>
      </c>
    </row>
    <row r="40" spans="1:25" s="17" customFormat="1" ht="33.75" customHeight="1" x14ac:dyDescent="0.25">
      <c r="A40" s="58"/>
      <c r="B40" s="58"/>
      <c r="C40" s="58"/>
      <c r="D40" s="58"/>
      <c r="E40" s="64"/>
      <c r="F40" s="64"/>
      <c r="G40" s="61"/>
      <c r="H40" s="61"/>
      <c r="I40" s="7">
        <v>1211.5</v>
      </c>
      <c r="J40" s="7">
        <v>1211.5</v>
      </c>
      <c r="K40" s="12" t="s">
        <v>4</v>
      </c>
      <c r="L40" s="58"/>
      <c r="M40" s="10"/>
      <c r="N40" s="18"/>
      <c r="O40" s="24"/>
      <c r="P40" s="25">
        <v>1211.55</v>
      </c>
      <c r="Q40" s="26"/>
      <c r="R40" s="27"/>
      <c r="S40" s="28"/>
      <c r="T40" s="28"/>
      <c r="U40" s="23">
        <f t="shared" si="22"/>
        <v>1211.55</v>
      </c>
    </row>
    <row r="41" spans="1:25" s="17" customFormat="1" ht="33.75" customHeight="1" x14ac:dyDescent="0.25">
      <c r="A41" s="58"/>
      <c r="B41" s="58"/>
      <c r="C41" s="58"/>
      <c r="D41" s="58"/>
      <c r="E41" s="64"/>
      <c r="F41" s="64"/>
      <c r="G41" s="61"/>
      <c r="H41" s="61"/>
      <c r="I41" s="7">
        <f>U41</f>
        <v>0</v>
      </c>
      <c r="J41" s="7">
        <f t="shared" ref="J41" si="23">P41</f>
        <v>0</v>
      </c>
      <c r="K41" s="12" t="s">
        <v>5</v>
      </c>
      <c r="L41" s="58"/>
      <c r="M41" s="10"/>
      <c r="N41" s="18"/>
      <c r="O41" s="24"/>
      <c r="P41" s="25"/>
      <c r="Q41" s="26"/>
      <c r="R41" s="27"/>
      <c r="S41" s="28"/>
      <c r="T41" s="28"/>
      <c r="U41" s="23">
        <f t="shared" si="22"/>
        <v>0</v>
      </c>
      <c r="V41" s="38" t="s">
        <v>46</v>
      </c>
    </row>
    <row r="42" spans="1:25" s="17" customFormat="1" ht="33.75" customHeight="1" x14ac:dyDescent="0.25">
      <c r="A42" s="59"/>
      <c r="B42" s="59"/>
      <c r="C42" s="59"/>
      <c r="D42" s="59"/>
      <c r="E42" s="65"/>
      <c r="F42" s="65"/>
      <c r="G42" s="62"/>
      <c r="H42" s="62"/>
      <c r="I42" s="8">
        <f>SUM(I39:I41)</f>
        <v>24230.85</v>
      </c>
      <c r="J42" s="8">
        <f>SUM(J39:J41)</f>
        <v>24230.85</v>
      </c>
      <c r="K42" s="6" t="s">
        <v>19</v>
      </c>
      <c r="L42" s="59"/>
      <c r="M42" s="10"/>
      <c r="N42" s="14"/>
      <c r="O42" s="30">
        <f t="shared" ref="O42:T42" si="24">SUM(O39:O41)</f>
        <v>0</v>
      </c>
      <c r="P42" s="31">
        <f t="shared" si="24"/>
        <v>24230.899999999998</v>
      </c>
      <c r="Q42" s="32">
        <f t="shared" si="24"/>
        <v>0</v>
      </c>
      <c r="R42" s="31">
        <f t="shared" si="24"/>
        <v>0</v>
      </c>
      <c r="S42" s="31">
        <f t="shared" si="24"/>
        <v>0</v>
      </c>
      <c r="T42" s="31">
        <f t="shared" si="24"/>
        <v>0</v>
      </c>
      <c r="U42" s="23">
        <f t="shared" si="22"/>
        <v>24230.899999999998</v>
      </c>
      <c r="V42" s="17">
        <v>2014</v>
      </c>
      <c r="W42" s="17">
        <v>2015</v>
      </c>
    </row>
    <row r="43" spans="1:25" s="17" customFormat="1" ht="33" customHeight="1" x14ac:dyDescent="0.25">
      <c r="A43" s="55">
        <v>10</v>
      </c>
      <c r="B43" s="55" t="s">
        <v>45</v>
      </c>
      <c r="C43" s="55" t="s">
        <v>68</v>
      </c>
      <c r="D43" s="55" t="s">
        <v>45</v>
      </c>
      <c r="E43" s="63" t="s">
        <v>69</v>
      </c>
      <c r="F43" s="63" t="s">
        <v>69</v>
      </c>
      <c r="G43" s="60">
        <v>2015</v>
      </c>
      <c r="H43" s="60">
        <v>2015</v>
      </c>
      <c r="I43" s="7">
        <f>U43</f>
        <v>707.35</v>
      </c>
      <c r="J43" s="7">
        <f>P43</f>
        <v>707.35</v>
      </c>
      <c r="K43" s="12" t="s">
        <v>3</v>
      </c>
      <c r="L43" s="55" t="s">
        <v>39</v>
      </c>
      <c r="M43" s="10"/>
      <c r="N43" s="18"/>
      <c r="O43" s="19"/>
      <c r="P43" s="20">
        <v>707.35</v>
      </c>
      <c r="Q43" s="21"/>
      <c r="R43" s="22"/>
      <c r="S43" s="22"/>
      <c r="T43" s="22"/>
      <c r="U43" s="23">
        <f t="shared" ref="U43:U46" si="25">O43+P43+Q43+R43+S43+T43</f>
        <v>707.35</v>
      </c>
      <c r="W43" s="39">
        <f>J23+J27+J31+J35+J39+J43</f>
        <v>78187</v>
      </c>
      <c r="X43" s="39">
        <v>78187.100000000006</v>
      </c>
      <c r="Y43" s="39">
        <f>W43-X43</f>
        <v>-0.10000000000582077</v>
      </c>
    </row>
    <row r="44" spans="1:25" s="17" customFormat="1" ht="33" customHeight="1" x14ac:dyDescent="0.25">
      <c r="A44" s="58"/>
      <c r="B44" s="58"/>
      <c r="C44" s="58"/>
      <c r="D44" s="58"/>
      <c r="E44" s="64"/>
      <c r="F44" s="64"/>
      <c r="G44" s="61"/>
      <c r="H44" s="61"/>
      <c r="I44" s="7">
        <f>U44</f>
        <v>37.229999999999997</v>
      </c>
      <c r="J44" s="7">
        <f t="shared" ref="J44:J45" si="26">P44</f>
        <v>37.229999999999997</v>
      </c>
      <c r="K44" s="12" t="s">
        <v>4</v>
      </c>
      <c r="L44" s="58"/>
      <c r="M44" s="10"/>
      <c r="N44" s="18"/>
      <c r="O44" s="24"/>
      <c r="P44" s="25">
        <v>37.229999999999997</v>
      </c>
      <c r="Q44" s="26"/>
      <c r="R44" s="27"/>
      <c r="S44" s="28"/>
      <c r="T44" s="28"/>
      <c r="U44" s="23">
        <f t="shared" si="25"/>
        <v>37.229999999999997</v>
      </c>
      <c r="W44" s="39">
        <f>J24+J28+J32+J36+J40+J44</f>
        <v>4115.07</v>
      </c>
    </row>
    <row r="45" spans="1:25" s="17" customFormat="1" ht="33" customHeight="1" x14ac:dyDescent="0.25">
      <c r="A45" s="58"/>
      <c r="B45" s="58"/>
      <c r="C45" s="58"/>
      <c r="D45" s="58"/>
      <c r="E45" s="64"/>
      <c r="F45" s="64"/>
      <c r="G45" s="61"/>
      <c r="H45" s="61"/>
      <c r="I45" s="7">
        <f>U45</f>
        <v>0</v>
      </c>
      <c r="J45" s="7">
        <f t="shared" si="26"/>
        <v>0</v>
      </c>
      <c r="K45" s="12" t="s">
        <v>5</v>
      </c>
      <c r="L45" s="58"/>
      <c r="M45" s="10"/>
      <c r="N45" s="18"/>
      <c r="O45" s="24"/>
      <c r="P45" s="25"/>
      <c r="Q45" s="26"/>
      <c r="R45" s="27"/>
      <c r="S45" s="28"/>
      <c r="T45" s="28"/>
      <c r="U45" s="23">
        <f t="shared" si="25"/>
        <v>0</v>
      </c>
    </row>
    <row r="46" spans="1:25" s="17" customFormat="1" ht="33" customHeight="1" x14ac:dyDescent="0.25">
      <c r="A46" s="59"/>
      <c r="B46" s="59"/>
      <c r="C46" s="59"/>
      <c r="D46" s="59"/>
      <c r="E46" s="65"/>
      <c r="F46" s="65"/>
      <c r="G46" s="62"/>
      <c r="H46" s="62"/>
      <c r="I46" s="8">
        <f>SUM(I43:I45)</f>
        <v>744.58</v>
      </c>
      <c r="J46" s="8">
        <f>SUM(J43:J45)</f>
        <v>744.58</v>
      </c>
      <c r="K46" s="6" t="s">
        <v>19</v>
      </c>
      <c r="L46" s="59"/>
      <c r="M46" s="10"/>
      <c r="N46" s="14"/>
      <c r="O46" s="30">
        <f t="shared" ref="O46:T46" si="27">SUM(O43:O45)</f>
        <v>0</v>
      </c>
      <c r="P46" s="31">
        <f t="shared" si="27"/>
        <v>744.58</v>
      </c>
      <c r="Q46" s="32">
        <f t="shared" si="27"/>
        <v>0</v>
      </c>
      <c r="R46" s="31">
        <f t="shared" si="27"/>
        <v>0</v>
      </c>
      <c r="S46" s="31">
        <f t="shared" si="27"/>
        <v>0</v>
      </c>
      <c r="T46" s="31">
        <f t="shared" si="27"/>
        <v>0</v>
      </c>
      <c r="U46" s="23">
        <f t="shared" si="25"/>
        <v>744.58</v>
      </c>
      <c r="W46" s="39">
        <f>SUM(W43:W44)</f>
        <v>82302.070000000007</v>
      </c>
    </row>
    <row r="47" spans="1:25" s="17" customFormat="1" ht="29.25" hidden="1" customHeight="1" x14ac:dyDescent="0.25">
      <c r="A47" s="66" t="s">
        <v>14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8"/>
      <c r="M47" s="11"/>
      <c r="N47" s="14"/>
      <c r="O47" s="40"/>
      <c r="P47" s="27"/>
      <c r="Q47" s="26"/>
      <c r="R47" s="27"/>
      <c r="S47" s="27"/>
      <c r="T47" s="27"/>
      <c r="U47" s="41"/>
    </row>
    <row r="48" spans="1:25" s="17" customFormat="1" ht="45" hidden="1" customHeight="1" x14ac:dyDescent="0.25">
      <c r="A48" s="12"/>
      <c r="B48" s="12"/>
      <c r="C48" s="42"/>
      <c r="D48" s="42"/>
      <c r="E48" s="12"/>
      <c r="F48" s="12"/>
      <c r="G48" s="2"/>
      <c r="H48" s="2"/>
      <c r="I48" s="42"/>
      <c r="J48" s="42"/>
      <c r="K48" s="42"/>
      <c r="L48" s="43"/>
      <c r="M48" s="14"/>
      <c r="N48" s="14"/>
      <c r="O48" s="40"/>
      <c r="P48" s="27"/>
      <c r="Q48" s="26"/>
      <c r="R48" s="27"/>
      <c r="S48" s="27"/>
      <c r="T48" s="27"/>
      <c r="U48" s="41"/>
    </row>
    <row r="49" spans="1:21" s="17" customFormat="1" ht="57.75" hidden="1" customHeight="1" x14ac:dyDescent="0.25">
      <c r="A49" s="12"/>
      <c r="B49" s="12"/>
      <c r="C49" s="42"/>
      <c r="D49" s="42"/>
      <c r="E49" s="12"/>
      <c r="F49" s="12"/>
      <c r="G49" s="2"/>
      <c r="H49" s="2"/>
      <c r="I49" s="42"/>
      <c r="J49" s="42"/>
      <c r="K49" s="42"/>
      <c r="L49" s="43"/>
      <c r="M49" s="14"/>
      <c r="N49" s="14"/>
      <c r="O49" s="40"/>
      <c r="P49" s="27"/>
      <c r="Q49" s="26"/>
      <c r="R49" s="27"/>
      <c r="S49" s="27"/>
      <c r="T49" s="27"/>
      <c r="U49" s="41"/>
    </row>
    <row r="50" spans="1:21" s="17" customFormat="1" ht="23.25" customHeight="1" x14ac:dyDescent="0.25">
      <c r="A50" s="69" t="s">
        <v>15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1"/>
      <c r="M50" s="11"/>
      <c r="N50" s="14"/>
      <c r="O50" s="40"/>
      <c r="P50" s="27"/>
      <c r="Q50" s="26"/>
      <c r="R50" s="27"/>
      <c r="S50" s="27"/>
      <c r="T50" s="27"/>
      <c r="U50" s="41"/>
    </row>
    <row r="51" spans="1:21" s="17" customFormat="1" ht="48.75" customHeight="1" x14ac:dyDescent="0.25">
      <c r="A51" s="55">
        <v>11</v>
      </c>
      <c r="B51" s="55" t="s">
        <v>50</v>
      </c>
      <c r="C51" s="55" t="s">
        <v>92</v>
      </c>
      <c r="D51" s="55" t="s">
        <v>72</v>
      </c>
      <c r="E51" s="55" t="s">
        <v>16</v>
      </c>
      <c r="F51" s="55" t="s">
        <v>16</v>
      </c>
      <c r="G51" s="60">
        <v>2006</v>
      </c>
      <c r="H51" s="60">
        <v>2018</v>
      </c>
      <c r="I51" s="7">
        <v>153300.9</v>
      </c>
      <c r="J51" s="7">
        <f>P51</f>
        <v>17367</v>
      </c>
      <c r="K51" s="12" t="s">
        <v>3</v>
      </c>
      <c r="L51" s="55" t="s">
        <v>51</v>
      </c>
      <c r="M51" s="10"/>
      <c r="N51" s="14"/>
      <c r="O51" s="40">
        <v>34815.61</v>
      </c>
      <c r="P51" s="27">
        <v>17367</v>
      </c>
      <c r="Q51" s="26"/>
      <c r="R51" s="27"/>
      <c r="S51" s="27"/>
      <c r="T51" s="27"/>
      <c r="U51" s="23">
        <f t="shared" ref="U51:U54" si="28">O51+P51+Q51+R51+S51+T51</f>
        <v>52182.61</v>
      </c>
    </row>
    <row r="52" spans="1:21" s="17" customFormat="1" ht="30.75" customHeight="1" x14ac:dyDescent="0.25">
      <c r="A52" s="58"/>
      <c r="B52" s="58"/>
      <c r="C52" s="58"/>
      <c r="D52" s="58"/>
      <c r="E52" s="58"/>
      <c r="F52" s="58"/>
      <c r="G52" s="61"/>
      <c r="H52" s="61"/>
      <c r="I52" s="7">
        <v>37056.699999999997</v>
      </c>
      <c r="J52" s="7">
        <f t="shared" ref="J52:J53" si="29">P52</f>
        <v>2029.5</v>
      </c>
      <c r="K52" s="12" t="s">
        <v>4</v>
      </c>
      <c r="L52" s="58"/>
      <c r="M52" s="10"/>
      <c r="N52" s="14"/>
      <c r="O52" s="40">
        <v>4113</v>
      </c>
      <c r="P52" s="27">
        <v>2029.5</v>
      </c>
      <c r="Q52" s="26">
        <v>2094.4</v>
      </c>
      <c r="R52" s="27">
        <v>1050</v>
      </c>
      <c r="S52" s="27">
        <v>5453.7</v>
      </c>
      <c r="T52" s="27"/>
      <c r="U52" s="23">
        <f t="shared" si="28"/>
        <v>14740.599999999999</v>
      </c>
    </row>
    <row r="53" spans="1:21" s="17" customFormat="1" ht="48" customHeight="1" x14ac:dyDescent="0.25">
      <c r="A53" s="58"/>
      <c r="B53" s="58"/>
      <c r="C53" s="58"/>
      <c r="D53" s="58"/>
      <c r="E53" s="58"/>
      <c r="F53" s="58"/>
      <c r="G53" s="61"/>
      <c r="H53" s="61"/>
      <c r="I53" s="7">
        <v>8279.4</v>
      </c>
      <c r="J53" s="7">
        <f t="shared" si="29"/>
        <v>0</v>
      </c>
      <c r="K53" s="12" t="s">
        <v>5</v>
      </c>
      <c r="L53" s="58"/>
      <c r="M53" s="10"/>
      <c r="N53" s="14"/>
      <c r="O53" s="44"/>
      <c r="P53" s="45"/>
      <c r="Q53" s="46"/>
      <c r="R53" s="45"/>
      <c r="S53" s="45"/>
      <c r="T53" s="45"/>
      <c r="U53" s="23">
        <f t="shared" si="28"/>
        <v>0</v>
      </c>
    </row>
    <row r="54" spans="1:21" s="17" customFormat="1" ht="123.75" customHeight="1" x14ac:dyDescent="0.25">
      <c r="A54" s="59"/>
      <c r="B54" s="59"/>
      <c r="C54" s="59"/>
      <c r="D54" s="59"/>
      <c r="E54" s="59"/>
      <c r="F54" s="59"/>
      <c r="G54" s="62"/>
      <c r="H54" s="62"/>
      <c r="I54" s="8">
        <f>SUM(I51:I53)</f>
        <v>198636.99999999997</v>
      </c>
      <c r="J54" s="8">
        <f>SUM(J51:J53)</f>
        <v>19396.5</v>
      </c>
      <c r="K54" s="6" t="s">
        <v>19</v>
      </c>
      <c r="L54" s="59"/>
      <c r="M54" s="10"/>
      <c r="N54" s="14"/>
      <c r="O54" s="30">
        <f t="shared" ref="O54:T54" si="30">SUM(O51:O53)</f>
        <v>38928.61</v>
      </c>
      <c r="P54" s="31">
        <f t="shared" si="30"/>
        <v>19396.5</v>
      </c>
      <c r="Q54" s="32">
        <f t="shared" si="30"/>
        <v>2094.4</v>
      </c>
      <c r="R54" s="31">
        <f t="shared" si="30"/>
        <v>1050</v>
      </c>
      <c r="S54" s="31">
        <f t="shared" si="30"/>
        <v>5453.7</v>
      </c>
      <c r="T54" s="31">
        <f t="shared" si="30"/>
        <v>0</v>
      </c>
      <c r="U54" s="23">
        <f t="shared" si="28"/>
        <v>66923.210000000006</v>
      </c>
    </row>
    <row r="55" spans="1:21" s="17" customFormat="1" ht="32.25" customHeight="1" x14ac:dyDescent="0.25">
      <c r="A55" s="55">
        <v>12</v>
      </c>
      <c r="B55" s="55" t="s">
        <v>52</v>
      </c>
      <c r="C55" s="55" t="s">
        <v>96</v>
      </c>
      <c r="D55" s="55" t="s">
        <v>55</v>
      </c>
      <c r="E55" s="55" t="s">
        <v>16</v>
      </c>
      <c r="F55" s="55" t="s">
        <v>16</v>
      </c>
      <c r="G55" s="60">
        <v>2015</v>
      </c>
      <c r="H55" s="60">
        <v>2016</v>
      </c>
      <c r="I55" s="7">
        <v>16361.6</v>
      </c>
      <c r="J55" s="7">
        <f>P55</f>
        <v>0</v>
      </c>
      <c r="K55" s="12" t="s">
        <v>3</v>
      </c>
      <c r="L55" s="55" t="s">
        <v>51</v>
      </c>
      <c r="M55" s="10"/>
      <c r="N55" s="14"/>
      <c r="O55" s="40"/>
      <c r="P55" s="27"/>
      <c r="Q55" s="26">
        <v>16361.6</v>
      </c>
      <c r="R55" s="27"/>
      <c r="S55" s="27"/>
      <c r="T55" s="27"/>
      <c r="U55" s="23">
        <f t="shared" ref="U55:U58" si="31">O55+P55+Q55+R55+S55+T55</f>
        <v>16361.6</v>
      </c>
    </row>
    <row r="56" spans="1:21" s="17" customFormat="1" ht="46.5" customHeight="1" x14ac:dyDescent="0.25">
      <c r="A56" s="58"/>
      <c r="B56" s="58"/>
      <c r="C56" s="58"/>
      <c r="D56" s="58"/>
      <c r="E56" s="58"/>
      <c r="F56" s="58"/>
      <c r="G56" s="61"/>
      <c r="H56" s="61"/>
      <c r="I56" s="7">
        <f>45908.1+16753.63</f>
        <v>62661.729999999996</v>
      </c>
      <c r="J56" s="7">
        <f t="shared" ref="J56:J57" si="32">P56</f>
        <v>16753.599999999999</v>
      </c>
      <c r="K56" s="12" t="s">
        <v>4</v>
      </c>
      <c r="L56" s="58"/>
      <c r="M56" s="10"/>
      <c r="N56" s="14"/>
      <c r="O56" s="40"/>
      <c r="P56" s="27">
        <v>16753.599999999999</v>
      </c>
      <c r="Q56" s="26">
        <v>45908.1</v>
      </c>
      <c r="R56" s="27">
        <v>1050</v>
      </c>
      <c r="S56" s="27">
        <v>5453.7</v>
      </c>
      <c r="T56" s="27"/>
      <c r="U56" s="23">
        <f t="shared" si="31"/>
        <v>69165.399999999994</v>
      </c>
    </row>
    <row r="57" spans="1:21" s="17" customFormat="1" ht="37.5" customHeight="1" x14ac:dyDescent="0.25">
      <c r="A57" s="58"/>
      <c r="B57" s="58"/>
      <c r="C57" s="58"/>
      <c r="D57" s="58"/>
      <c r="E57" s="58"/>
      <c r="F57" s="58"/>
      <c r="G57" s="61"/>
      <c r="H57" s="61"/>
      <c r="I57" s="7">
        <v>0</v>
      </c>
      <c r="J57" s="7">
        <f t="shared" si="32"/>
        <v>0</v>
      </c>
      <c r="K57" s="12" t="s">
        <v>5</v>
      </c>
      <c r="L57" s="58"/>
      <c r="M57" s="10"/>
      <c r="N57" s="14"/>
      <c r="O57" s="44"/>
      <c r="P57" s="45"/>
      <c r="Q57" s="46">
        <v>10500</v>
      </c>
      <c r="R57" s="45"/>
      <c r="S57" s="45"/>
      <c r="T57" s="45"/>
      <c r="U57" s="23">
        <f t="shared" si="31"/>
        <v>10500</v>
      </c>
    </row>
    <row r="58" spans="1:21" s="17" customFormat="1" ht="139.5" customHeight="1" x14ac:dyDescent="0.25">
      <c r="A58" s="59"/>
      <c r="B58" s="59"/>
      <c r="C58" s="59"/>
      <c r="D58" s="59"/>
      <c r="E58" s="59"/>
      <c r="F58" s="59"/>
      <c r="G58" s="62"/>
      <c r="H58" s="62"/>
      <c r="I58" s="8">
        <f>SUM(I55:I57)</f>
        <v>79023.33</v>
      </c>
      <c r="J58" s="8">
        <f>SUM(J55:J57)</f>
        <v>16753.599999999999</v>
      </c>
      <c r="K58" s="6" t="s">
        <v>19</v>
      </c>
      <c r="L58" s="59"/>
      <c r="M58" s="10"/>
      <c r="N58" s="14"/>
      <c r="O58" s="30">
        <f t="shared" ref="O58:T58" si="33">SUM(O55:O57)</f>
        <v>0</v>
      </c>
      <c r="P58" s="31">
        <f t="shared" si="33"/>
        <v>16753.599999999999</v>
      </c>
      <c r="Q58" s="32">
        <f t="shared" si="33"/>
        <v>72769.7</v>
      </c>
      <c r="R58" s="31">
        <f t="shared" si="33"/>
        <v>1050</v>
      </c>
      <c r="S58" s="31">
        <f t="shared" si="33"/>
        <v>5453.7</v>
      </c>
      <c r="T58" s="31">
        <f t="shared" si="33"/>
        <v>0</v>
      </c>
      <c r="U58" s="23">
        <f t="shared" si="31"/>
        <v>96026.999999999985</v>
      </c>
    </row>
    <row r="59" spans="1:21" s="17" customFormat="1" ht="33" customHeight="1" x14ac:dyDescent="0.25">
      <c r="A59" s="55">
        <v>13</v>
      </c>
      <c r="B59" s="55" t="s">
        <v>53</v>
      </c>
      <c r="C59" s="55" t="s">
        <v>78</v>
      </c>
      <c r="D59" s="55" t="s">
        <v>74</v>
      </c>
      <c r="E59" s="55" t="s">
        <v>16</v>
      </c>
      <c r="F59" s="55" t="s">
        <v>33</v>
      </c>
      <c r="G59" s="60">
        <v>2015</v>
      </c>
      <c r="H59" s="60">
        <v>2020</v>
      </c>
      <c r="I59" s="7">
        <f>U59</f>
        <v>0</v>
      </c>
      <c r="J59" s="7">
        <f>P59</f>
        <v>0</v>
      </c>
      <c r="K59" s="12" t="s">
        <v>3</v>
      </c>
      <c r="L59" s="55" t="s">
        <v>51</v>
      </c>
      <c r="M59" s="10"/>
      <c r="N59" s="14"/>
      <c r="O59" s="40"/>
      <c r="P59" s="27"/>
      <c r="Q59" s="26"/>
      <c r="R59" s="27"/>
      <c r="S59" s="27"/>
      <c r="T59" s="27"/>
      <c r="U59" s="23">
        <f t="shared" ref="U59:U62" si="34">O59+P59+Q59+R59+S59+T59</f>
        <v>0</v>
      </c>
    </row>
    <row r="60" spans="1:21" s="17" customFormat="1" ht="47.25" customHeight="1" x14ac:dyDescent="0.25">
      <c r="A60" s="58"/>
      <c r="B60" s="58"/>
      <c r="C60" s="58"/>
      <c r="D60" s="58"/>
      <c r="E60" s="58"/>
      <c r="F60" s="58"/>
      <c r="G60" s="61"/>
      <c r="H60" s="61"/>
      <c r="I60" s="7">
        <f>U60</f>
        <v>586.79999999999995</v>
      </c>
      <c r="J60" s="7">
        <f t="shared" ref="J60:J61" si="35">P60</f>
        <v>176</v>
      </c>
      <c r="K60" s="12" t="s">
        <v>4</v>
      </c>
      <c r="L60" s="58"/>
      <c r="M60" s="10"/>
      <c r="N60" s="14"/>
      <c r="O60" s="40"/>
      <c r="P60" s="27">
        <v>176</v>
      </c>
      <c r="Q60" s="26">
        <v>410.8</v>
      </c>
      <c r="R60" s="27"/>
      <c r="S60" s="27"/>
      <c r="T60" s="27"/>
      <c r="U60" s="23">
        <f t="shared" si="34"/>
        <v>586.79999999999995</v>
      </c>
    </row>
    <row r="61" spans="1:21" s="17" customFormat="1" ht="38.25" customHeight="1" x14ac:dyDescent="0.25">
      <c r="A61" s="58"/>
      <c r="B61" s="58"/>
      <c r="C61" s="58"/>
      <c r="D61" s="58"/>
      <c r="E61" s="58"/>
      <c r="F61" s="58"/>
      <c r="G61" s="61"/>
      <c r="H61" s="61"/>
      <c r="I61" s="7">
        <f>U61</f>
        <v>0</v>
      </c>
      <c r="J61" s="7">
        <f t="shared" si="35"/>
        <v>0</v>
      </c>
      <c r="K61" s="12" t="s">
        <v>5</v>
      </c>
      <c r="L61" s="58"/>
      <c r="M61" s="10"/>
      <c r="N61" s="14"/>
      <c r="O61" s="44"/>
      <c r="P61" s="45"/>
      <c r="Q61" s="46"/>
      <c r="R61" s="45"/>
      <c r="S61" s="45"/>
      <c r="T61" s="45"/>
      <c r="U61" s="23">
        <f t="shared" si="34"/>
        <v>0</v>
      </c>
    </row>
    <row r="62" spans="1:21" s="17" customFormat="1" ht="33" customHeight="1" x14ac:dyDescent="0.25">
      <c r="A62" s="59"/>
      <c r="B62" s="59"/>
      <c r="C62" s="59"/>
      <c r="D62" s="59"/>
      <c r="E62" s="59"/>
      <c r="F62" s="59"/>
      <c r="G62" s="62"/>
      <c r="H62" s="62"/>
      <c r="I62" s="8">
        <f>SUM(I59:I61)</f>
        <v>586.79999999999995</v>
      </c>
      <c r="J62" s="8">
        <f>SUM(J59:J61)</f>
        <v>176</v>
      </c>
      <c r="K62" s="6" t="s">
        <v>19</v>
      </c>
      <c r="L62" s="59"/>
      <c r="M62" s="10"/>
      <c r="N62" s="14"/>
      <c r="O62" s="30">
        <f t="shared" ref="O62:T62" si="36">SUM(O59:O61)</f>
        <v>0</v>
      </c>
      <c r="P62" s="31">
        <f t="shared" si="36"/>
        <v>176</v>
      </c>
      <c r="Q62" s="32">
        <f t="shared" si="36"/>
        <v>410.8</v>
      </c>
      <c r="R62" s="31">
        <f t="shared" si="36"/>
        <v>0</v>
      </c>
      <c r="S62" s="31">
        <f t="shared" si="36"/>
        <v>0</v>
      </c>
      <c r="T62" s="31">
        <f t="shared" si="36"/>
        <v>0</v>
      </c>
      <c r="U62" s="23">
        <f t="shared" si="34"/>
        <v>586.79999999999995</v>
      </c>
    </row>
    <row r="63" spans="1:21" s="17" customFormat="1" ht="33" customHeight="1" x14ac:dyDescent="0.25">
      <c r="A63" s="55">
        <v>14</v>
      </c>
      <c r="B63" s="55" t="s">
        <v>73</v>
      </c>
      <c r="C63" s="55" t="s">
        <v>97</v>
      </c>
      <c r="D63" s="55" t="s">
        <v>74</v>
      </c>
      <c r="E63" s="55" t="s">
        <v>16</v>
      </c>
      <c r="F63" s="55" t="s">
        <v>33</v>
      </c>
      <c r="G63" s="47"/>
      <c r="H63" s="47"/>
      <c r="I63" s="8">
        <v>0</v>
      </c>
      <c r="J63" s="8">
        <v>0</v>
      </c>
      <c r="K63" s="12" t="s">
        <v>3</v>
      </c>
      <c r="L63" s="55" t="s">
        <v>51</v>
      </c>
      <c r="M63" s="10"/>
      <c r="N63" s="14"/>
      <c r="O63" s="48"/>
      <c r="P63" s="49"/>
      <c r="Q63" s="50"/>
      <c r="R63" s="49"/>
      <c r="S63" s="49"/>
      <c r="T63" s="49"/>
      <c r="U63" s="23"/>
    </row>
    <row r="64" spans="1:21" s="17" customFormat="1" ht="36.75" customHeight="1" x14ac:dyDescent="0.25">
      <c r="A64" s="56"/>
      <c r="B64" s="56"/>
      <c r="C64" s="56"/>
      <c r="D64" s="56"/>
      <c r="E64" s="56"/>
      <c r="F64" s="56"/>
      <c r="G64" s="47">
        <v>2014</v>
      </c>
      <c r="H64" s="47">
        <v>2017</v>
      </c>
      <c r="I64" s="8">
        <v>4933.3</v>
      </c>
      <c r="J64" s="8">
        <v>0</v>
      </c>
      <c r="K64" s="12" t="s">
        <v>4</v>
      </c>
      <c r="L64" s="58"/>
      <c r="M64" s="10"/>
      <c r="N64" s="14"/>
      <c r="O64" s="51">
        <v>1843.9</v>
      </c>
      <c r="P64" s="52"/>
      <c r="Q64" s="53"/>
      <c r="R64" s="52">
        <v>2869.89</v>
      </c>
      <c r="S64" s="49"/>
      <c r="T64" s="49"/>
      <c r="U64" s="23"/>
    </row>
    <row r="65" spans="1:24" s="17" customFormat="1" ht="33" customHeight="1" x14ac:dyDescent="0.25">
      <c r="A65" s="56"/>
      <c r="B65" s="56"/>
      <c r="C65" s="56"/>
      <c r="D65" s="56"/>
      <c r="E65" s="56"/>
      <c r="F65" s="56"/>
      <c r="G65" s="47"/>
      <c r="H65" s="47"/>
      <c r="I65" s="8">
        <v>0</v>
      </c>
      <c r="J65" s="8">
        <v>0</v>
      </c>
      <c r="K65" s="12" t="s">
        <v>5</v>
      </c>
      <c r="L65" s="58"/>
      <c r="M65" s="10"/>
      <c r="N65" s="14"/>
      <c r="O65" s="48"/>
      <c r="P65" s="49"/>
      <c r="Q65" s="50"/>
      <c r="R65" s="49"/>
      <c r="S65" s="49"/>
      <c r="T65" s="49"/>
      <c r="U65" s="23"/>
    </row>
    <row r="66" spans="1:24" s="17" customFormat="1" ht="55.5" customHeight="1" x14ac:dyDescent="0.25">
      <c r="A66" s="57"/>
      <c r="B66" s="57"/>
      <c r="C66" s="57"/>
      <c r="D66" s="57"/>
      <c r="E66" s="57"/>
      <c r="F66" s="57"/>
      <c r="G66" s="47"/>
      <c r="H66" s="47"/>
      <c r="I66" s="8">
        <f>I65+I64+I63</f>
        <v>4933.3</v>
      </c>
      <c r="J66" s="8">
        <f>J63+J64+J65</f>
        <v>0</v>
      </c>
      <c r="K66" s="6" t="s">
        <v>19</v>
      </c>
      <c r="L66" s="59"/>
      <c r="M66" s="10"/>
      <c r="N66" s="14"/>
      <c r="O66" s="48"/>
      <c r="P66" s="49"/>
      <c r="Q66" s="50"/>
      <c r="R66" s="49"/>
      <c r="S66" s="49"/>
      <c r="T66" s="49"/>
      <c r="U66" s="23"/>
      <c r="X66" s="17">
        <f>3007700+45000</f>
        <v>3052700</v>
      </c>
    </row>
    <row r="67" spans="1:24" s="17" customFormat="1" ht="29.25" customHeight="1" x14ac:dyDescent="0.25">
      <c r="A67" s="55">
        <v>15</v>
      </c>
      <c r="B67" s="55" t="s">
        <v>83</v>
      </c>
      <c r="C67" s="55" t="s">
        <v>79</v>
      </c>
      <c r="D67" s="55" t="s">
        <v>75</v>
      </c>
      <c r="E67" s="55" t="s">
        <v>16</v>
      </c>
      <c r="F67" s="55" t="s">
        <v>33</v>
      </c>
      <c r="G67" s="60">
        <v>2013</v>
      </c>
      <c r="H67" s="60">
        <v>2018</v>
      </c>
      <c r="I67" s="7">
        <f>U67</f>
        <v>0</v>
      </c>
      <c r="J67" s="7">
        <f>P67</f>
        <v>0</v>
      </c>
      <c r="K67" s="12" t="s">
        <v>3</v>
      </c>
      <c r="L67" s="55" t="s">
        <v>58</v>
      </c>
      <c r="M67" s="10"/>
      <c r="N67" s="14"/>
      <c r="O67" s="40"/>
      <c r="P67" s="27"/>
      <c r="Q67" s="26"/>
      <c r="R67" s="27"/>
      <c r="S67" s="27"/>
      <c r="T67" s="27"/>
      <c r="U67" s="23">
        <f t="shared" ref="U67:U70" si="37">O67+P67+Q67+R67+S67+T67</f>
        <v>0</v>
      </c>
    </row>
    <row r="68" spans="1:24" s="17" customFormat="1" ht="30" customHeight="1" x14ac:dyDescent="0.25">
      <c r="A68" s="58"/>
      <c r="B68" s="58"/>
      <c r="C68" s="58"/>
      <c r="D68" s="58"/>
      <c r="E68" s="58"/>
      <c r="F68" s="58"/>
      <c r="G68" s="61"/>
      <c r="H68" s="61"/>
      <c r="I68" s="7">
        <f>U68</f>
        <v>75535.58</v>
      </c>
      <c r="J68" s="7">
        <f t="shared" ref="J68:J69" si="38">P68</f>
        <v>5655.5</v>
      </c>
      <c r="K68" s="12" t="s">
        <v>4</v>
      </c>
      <c r="L68" s="58"/>
      <c r="M68" s="10"/>
      <c r="N68" s="14">
        <v>3480</v>
      </c>
      <c r="O68" s="40">
        <v>2423.7800000000002</v>
      </c>
      <c r="P68" s="27">
        <v>5655.5</v>
      </c>
      <c r="Q68" s="26"/>
      <c r="R68" s="27">
        <v>36000</v>
      </c>
      <c r="S68" s="27">
        <v>27976.3</v>
      </c>
      <c r="T68" s="27"/>
      <c r="U68" s="23">
        <f>N68+O68+P68+Q68+R68+S68+T68</f>
        <v>75535.58</v>
      </c>
    </row>
    <row r="69" spans="1:24" s="17" customFormat="1" ht="29.25" customHeight="1" x14ac:dyDescent="0.25">
      <c r="A69" s="58"/>
      <c r="B69" s="58"/>
      <c r="C69" s="58"/>
      <c r="D69" s="58"/>
      <c r="E69" s="58"/>
      <c r="F69" s="58"/>
      <c r="G69" s="61"/>
      <c r="H69" s="61"/>
      <c r="I69" s="7">
        <f>U69</f>
        <v>0</v>
      </c>
      <c r="J69" s="7">
        <f t="shared" si="38"/>
        <v>0</v>
      </c>
      <c r="K69" s="12" t="s">
        <v>5</v>
      </c>
      <c r="L69" s="58"/>
      <c r="M69" s="10"/>
      <c r="N69" s="14"/>
      <c r="O69" s="44"/>
      <c r="P69" s="45"/>
      <c r="Q69" s="46"/>
      <c r="R69" s="45"/>
      <c r="S69" s="45"/>
      <c r="T69" s="45"/>
      <c r="U69" s="23">
        <f t="shared" si="37"/>
        <v>0</v>
      </c>
    </row>
    <row r="70" spans="1:24" s="17" customFormat="1" ht="31.5" customHeight="1" x14ac:dyDescent="0.25">
      <c r="A70" s="59"/>
      <c r="B70" s="59"/>
      <c r="C70" s="59"/>
      <c r="D70" s="59"/>
      <c r="E70" s="59"/>
      <c r="F70" s="59"/>
      <c r="G70" s="62"/>
      <c r="H70" s="62"/>
      <c r="I70" s="8">
        <f>SUM(I67:I69)</f>
        <v>75535.58</v>
      </c>
      <c r="J70" s="8">
        <f>SUM(J67:J69)</f>
        <v>5655.5</v>
      </c>
      <c r="K70" s="6" t="s">
        <v>19</v>
      </c>
      <c r="L70" s="59"/>
      <c r="M70" s="10"/>
      <c r="N70" s="14"/>
      <c r="O70" s="30">
        <f t="shared" ref="O70:T70" si="39">SUM(O67:O69)</f>
        <v>2423.7800000000002</v>
      </c>
      <c r="P70" s="31">
        <f t="shared" si="39"/>
        <v>5655.5</v>
      </c>
      <c r="Q70" s="32">
        <f t="shared" si="39"/>
        <v>0</v>
      </c>
      <c r="R70" s="31">
        <f t="shared" si="39"/>
        <v>36000</v>
      </c>
      <c r="S70" s="31">
        <f t="shared" si="39"/>
        <v>27976.3</v>
      </c>
      <c r="T70" s="31">
        <f t="shared" si="39"/>
        <v>0</v>
      </c>
      <c r="U70" s="23">
        <f t="shared" si="37"/>
        <v>72055.58</v>
      </c>
    </row>
    <row r="71" spans="1:24" s="17" customFormat="1" ht="29.25" customHeight="1" x14ac:dyDescent="0.25">
      <c r="A71" s="69" t="s">
        <v>54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1"/>
      <c r="M71" s="11"/>
      <c r="N71" s="14"/>
    </row>
    <row r="72" spans="1:24" s="17" customFormat="1" ht="30.75" customHeight="1" x14ac:dyDescent="0.25">
      <c r="A72" s="55">
        <v>16</v>
      </c>
      <c r="B72" s="55" t="s">
        <v>56</v>
      </c>
      <c r="C72" s="55" t="s">
        <v>90</v>
      </c>
      <c r="D72" s="55" t="s">
        <v>76</v>
      </c>
      <c r="E72" s="55" t="s">
        <v>34</v>
      </c>
      <c r="F72" s="55" t="s">
        <v>34</v>
      </c>
      <c r="G72" s="60">
        <v>2010</v>
      </c>
      <c r="H72" s="60">
        <v>2016</v>
      </c>
      <c r="I72" s="7">
        <f>U72</f>
        <v>0</v>
      </c>
      <c r="J72" s="7">
        <f t="shared" ref="J72:J73" si="40">P72</f>
        <v>0</v>
      </c>
      <c r="K72" s="12" t="s">
        <v>3</v>
      </c>
      <c r="L72" s="55" t="s">
        <v>57</v>
      </c>
      <c r="M72" s="10">
        <v>3</v>
      </c>
      <c r="N72" s="14"/>
      <c r="O72" s="40"/>
      <c r="P72" s="27"/>
      <c r="Q72" s="26"/>
      <c r="R72" s="27"/>
      <c r="S72" s="27"/>
      <c r="T72" s="27"/>
      <c r="U72" s="23">
        <f t="shared" ref="U72:U75" si="41">O72+P72+Q72+R72+S72+T72</f>
        <v>0</v>
      </c>
    </row>
    <row r="73" spans="1:24" s="17" customFormat="1" ht="28.5" customHeight="1" x14ac:dyDescent="0.25">
      <c r="A73" s="58"/>
      <c r="B73" s="58"/>
      <c r="C73" s="58"/>
      <c r="D73" s="58"/>
      <c r="E73" s="58"/>
      <c r="F73" s="58"/>
      <c r="G73" s="61"/>
      <c r="H73" s="61"/>
      <c r="I73" s="7">
        <f>U73</f>
        <v>1257.05</v>
      </c>
      <c r="J73" s="7">
        <f t="shared" si="40"/>
        <v>198.3</v>
      </c>
      <c r="K73" s="12" t="s">
        <v>4</v>
      </c>
      <c r="L73" s="58"/>
      <c r="M73" s="10"/>
      <c r="N73" s="54">
        <f>1257.05-O73-P73</f>
        <v>1004.24</v>
      </c>
      <c r="O73" s="40">
        <v>54.51</v>
      </c>
      <c r="P73" s="27">
        <v>198.3</v>
      </c>
      <c r="Q73" s="26"/>
      <c r="R73" s="27"/>
      <c r="S73" s="27"/>
      <c r="T73" s="27"/>
      <c r="U73" s="23">
        <f>O73+P73+Q73+R73+S73+T73+N73</f>
        <v>1257.05</v>
      </c>
    </row>
    <row r="74" spans="1:24" s="17" customFormat="1" ht="35.25" customHeight="1" x14ac:dyDescent="0.25">
      <c r="A74" s="58"/>
      <c r="B74" s="58"/>
      <c r="C74" s="58"/>
      <c r="D74" s="58"/>
      <c r="E74" s="58"/>
      <c r="F74" s="58"/>
      <c r="G74" s="61"/>
      <c r="H74" s="61"/>
      <c r="I74" s="7">
        <f>U74</f>
        <v>871837.35</v>
      </c>
      <c r="J74" s="7">
        <f>P74</f>
        <v>249081</v>
      </c>
      <c r="K74" s="12" t="s">
        <v>5</v>
      </c>
      <c r="L74" s="58"/>
      <c r="M74" s="10"/>
      <c r="N74" s="14">
        <f>871837.35-O74-P74</f>
        <v>413647.06999999995</v>
      </c>
      <c r="O74" s="44">
        <v>209109.28</v>
      </c>
      <c r="P74" s="45">
        <v>249081</v>
      </c>
      <c r="Q74" s="46"/>
      <c r="R74" s="45"/>
      <c r="S74" s="45"/>
      <c r="T74" s="45"/>
      <c r="U74" s="23">
        <f>O74+P74+Q74+R74+S74+T74+N74</f>
        <v>871837.35</v>
      </c>
    </row>
    <row r="75" spans="1:24" s="17" customFormat="1" ht="30.75" customHeight="1" x14ac:dyDescent="0.25">
      <c r="A75" s="59"/>
      <c r="B75" s="59"/>
      <c r="C75" s="59"/>
      <c r="D75" s="59"/>
      <c r="E75" s="59"/>
      <c r="F75" s="59"/>
      <c r="G75" s="62"/>
      <c r="H75" s="62"/>
      <c r="I75" s="8">
        <f>SUM(I72:I74)</f>
        <v>873094.4</v>
      </c>
      <c r="J75" s="8">
        <f>SUM(J72:J74)</f>
        <v>249279.3</v>
      </c>
      <c r="K75" s="6" t="s">
        <v>19</v>
      </c>
      <c r="L75" s="59"/>
      <c r="M75" s="10"/>
      <c r="N75" s="14"/>
      <c r="O75" s="30">
        <f t="shared" ref="O75:T75" si="42">SUM(O72:O74)</f>
        <v>209163.79</v>
      </c>
      <c r="P75" s="31">
        <f t="shared" si="42"/>
        <v>249279.3</v>
      </c>
      <c r="Q75" s="32">
        <f t="shared" si="42"/>
        <v>0</v>
      </c>
      <c r="R75" s="31">
        <f t="shared" si="42"/>
        <v>0</v>
      </c>
      <c r="S75" s="31">
        <f t="shared" si="42"/>
        <v>0</v>
      </c>
      <c r="T75" s="31">
        <f t="shared" si="42"/>
        <v>0</v>
      </c>
      <c r="U75" s="23">
        <f t="shared" si="41"/>
        <v>458443.08999999997</v>
      </c>
    </row>
    <row r="76" spans="1:24" s="17" customFormat="1" ht="29.25" customHeight="1" x14ac:dyDescent="0.25">
      <c r="A76" s="69" t="s">
        <v>20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1"/>
      <c r="M76" s="11"/>
      <c r="N76" s="14"/>
    </row>
    <row r="77" spans="1:24" s="17" customFormat="1" ht="30.75" customHeight="1" x14ac:dyDescent="0.25">
      <c r="A77" s="55">
        <v>17</v>
      </c>
      <c r="B77" s="55" t="s">
        <v>0</v>
      </c>
      <c r="C77" s="55" t="s">
        <v>91</v>
      </c>
      <c r="D77" s="55" t="s">
        <v>38</v>
      </c>
      <c r="E77" s="55" t="s">
        <v>34</v>
      </c>
      <c r="F77" s="55" t="s">
        <v>34</v>
      </c>
      <c r="G77" s="60">
        <v>2015</v>
      </c>
      <c r="H77" s="60">
        <v>2017</v>
      </c>
      <c r="I77" s="7">
        <f>U77</f>
        <v>0</v>
      </c>
      <c r="J77" s="7">
        <f t="shared" ref="J77:J78" si="43">P77</f>
        <v>0</v>
      </c>
      <c r="K77" s="12" t="s">
        <v>3</v>
      </c>
      <c r="L77" s="55" t="s">
        <v>35</v>
      </c>
      <c r="M77" s="10"/>
      <c r="N77" s="14"/>
      <c r="O77" s="40"/>
      <c r="P77" s="27"/>
      <c r="Q77" s="26"/>
      <c r="R77" s="27"/>
      <c r="S77" s="27"/>
      <c r="T77" s="27"/>
      <c r="U77" s="23">
        <f t="shared" ref="U77:U84" si="44">O77+P77+Q77+R77+S77+T77</f>
        <v>0</v>
      </c>
    </row>
    <row r="78" spans="1:24" s="17" customFormat="1" ht="28.5" customHeight="1" x14ac:dyDescent="0.25">
      <c r="A78" s="58"/>
      <c r="B78" s="58"/>
      <c r="C78" s="72"/>
      <c r="D78" s="58"/>
      <c r="E78" s="58"/>
      <c r="F78" s="58"/>
      <c r="G78" s="61"/>
      <c r="H78" s="61"/>
      <c r="I78" s="7">
        <f>U78</f>
        <v>0</v>
      </c>
      <c r="J78" s="7">
        <f t="shared" si="43"/>
        <v>0</v>
      </c>
      <c r="K78" s="12" t="s">
        <v>4</v>
      </c>
      <c r="L78" s="58"/>
      <c r="M78" s="10"/>
      <c r="N78" s="14"/>
      <c r="O78" s="40"/>
      <c r="P78" s="27"/>
      <c r="Q78" s="26"/>
      <c r="R78" s="27"/>
      <c r="S78" s="27"/>
      <c r="T78" s="27"/>
      <c r="U78" s="23">
        <f t="shared" si="44"/>
        <v>0</v>
      </c>
    </row>
    <row r="79" spans="1:24" s="17" customFormat="1" ht="35.25" customHeight="1" x14ac:dyDescent="0.25">
      <c r="A79" s="58"/>
      <c r="B79" s="58"/>
      <c r="C79" s="72"/>
      <c r="D79" s="58"/>
      <c r="E79" s="58"/>
      <c r="F79" s="58"/>
      <c r="G79" s="61"/>
      <c r="H79" s="61"/>
      <c r="I79" s="7">
        <f>U79</f>
        <v>21150</v>
      </c>
      <c r="J79" s="7">
        <f>P79</f>
        <v>1760</v>
      </c>
      <c r="K79" s="12" t="s">
        <v>5</v>
      </c>
      <c r="L79" s="58"/>
      <c r="M79" s="10"/>
      <c r="N79" s="14"/>
      <c r="O79" s="44"/>
      <c r="P79" s="45">
        <v>1760</v>
      </c>
      <c r="Q79" s="46">
        <v>19390</v>
      </c>
      <c r="R79" s="45"/>
      <c r="S79" s="45"/>
      <c r="T79" s="45"/>
      <c r="U79" s="23">
        <f t="shared" si="44"/>
        <v>21150</v>
      </c>
      <c r="V79" s="17" t="s">
        <v>25</v>
      </c>
    </row>
    <row r="80" spans="1:24" s="17" customFormat="1" ht="30.75" customHeight="1" x14ac:dyDescent="0.25">
      <c r="A80" s="59"/>
      <c r="B80" s="59"/>
      <c r="C80" s="73"/>
      <c r="D80" s="59"/>
      <c r="E80" s="59"/>
      <c r="F80" s="59"/>
      <c r="G80" s="62"/>
      <c r="H80" s="62"/>
      <c r="I80" s="8">
        <f>SUM(I77:I79)</f>
        <v>21150</v>
      </c>
      <c r="J80" s="8">
        <f>SUM(J77:J79)</f>
        <v>1760</v>
      </c>
      <c r="K80" s="6" t="s">
        <v>19</v>
      </c>
      <c r="L80" s="59"/>
      <c r="M80" s="10"/>
      <c r="N80" s="14"/>
      <c r="O80" s="30">
        <f t="shared" ref="O80:T80" si="45">SUM(O77:O79)</f>
        <v>0</v>
      </c>
      <c r="P80" s="31">
        <f t="shared" si="45"/>
        <v>1760</v>
      </c>
      <c r="Q80" s="32">
        <f t="shared" si="45"/>
        <v>19390</v>
      </c>
      <c r="R80" s="31">
        <f t="shared" si="45"/>
        <v>0</v>
      </c>
      <c r="S80" s="31">
        <f t="shared" si="45"/>
        <v>0</v>
      </c>
      <c r="T80" s="31">
        <f t="shared" si="45"/>
        <v>0</v>
      </c>
      <c r="U80" s="23">
        <f t="shared" si="44"/>
        <v>21150</v>
      </c>
    </row>
    <row r="81" spans="1:21" s="17" customFormat="1" x14ac:dyDescent="0.25">
      <c r="A81" s="55">
        <v>18</v>
      </c>
      <c r="B81" s="55" t="s">
        <v>85</v>
      </c>
      <c r="C81" s="55" t="s">
        <v>84</v>
      </c>
      <c r="D81" s="55" t="s">
        <v>86</v>
      </c>
      <c r="E81" s="55" t="s">
        <v>16</v>
      </c>
      <c r="F81" s="55" t="s">
        <v>33</v>
      </c>
      <c r="G81" s="60">
        <v>2014</v>
      </c>
      <c r="H81" s="60">
        <v>2020</v>
      </c>
      <c r="I81" s="7">
        <f>U81</f>
        <v>2170.9</v>
      </c>
      <c r="J81" s="7">
        <f>P81</f>
        <v>1648</v>
      </c>
      <c r="K81" s="12" t="s">
        <v>3</v>
      </c>
      <c r="L81" s="55" t="s">
        <v>36</v>
      </c>
      <c r="M81" s="10"/>
      <c r="N81" s="14"/>
      <c r="O81" s="40">
        <v>522.9</v>
      </c>
      <c r="P81" s="27">
        <v>1648</v>
      </c>
      <c r="Q81" s="26"/>
      <c r="R81" s="27"/>
      <c r="S81" s="27"/>
      <c r="T81" s="27"/>
      <c r="U81" s="23">
        <f t="shared" si="44"/>
        <v>2170.9</v>
      </c>
    </row>
    <row r="82" spans="1:21" s="17" customFormat="1" ht="27" x14ac:dyDescent="0.25">
      <c r="A82" s="58"/>
      <c r="B82" s="58"/>
      <c r="C82" s="58"/>
      <c r="D82" s="58"/>
      <c r="E82" s="58"/>
      <c r="F82" s="58"/>
      <c r="G82" s="61"/>
      <c r="H82" s="61"/>
      <c r="I82" s="7">
        <f>U82</f>
        <v>444.9</v>
      </c>
      <c r="J82" s="7">
        <f t="shared" ref="J82:J83" si="46">P82</f>
        <v>183.1</v>
      </c>
      <c r="K82" s="12" t="s">
        <v>4</v>
      </c>
      <c r="L82" s="58"/>
      <c r="M82" s="10"/>
      <c r="N82" s="14"/>
      <c r="O82" s="40">
        <v>261.8</v>
      </c>
      <c r="P82" s="27">
        <v>183.1</v>
      </c>
      <c r="Q82" s="26"/>
      <c r="R82" s="27"/>
      <c r="S82" s="27"/>
      <c r="T82" s="27"/>
      <c r="U82" s="23">
        <f t="shared" si="44"/>
        <v>444.9</v>
      </c>
    </row>
    <row r="83" spans="1:21" s="17" customFormat="1" ht="27" x14ac:dyDescent="0.25">
      <c r="A83" s="58"/>
      <c r="B83" s="58"/>
      <c r="C83" s="58"/>
      <c r="D83" s="58"/>
      <c r="E83" s="58"/>
      <c r="F83" s="58"/>
      <c r="G83" s="61"/>
      <c r="H83" s="61"/>
      <c r="I83" s="7">
        <f>U83</f>
        <v>0</v>
      </c>
      <c r="J83" s="7">
        <f t="shared" si="46"/>
        <v>0</v>
      </c>
      <c r="K83" s="12" t="s">
        <v>5</v>
      </c>
      <c r="L83" s="58"/>
      <c r="M83" s="10"/>
      <c r="N83" s="14"/>
      <c r="O83" s="44"/>
      <c r="P83" s="45"/>
      <c r="Q83" s="46"/>
      <c r="R83" s="45"/>
      <c r="S83" s="45"/>
      <c r="T83" s="45"/>
      <c r="U83" s="23">
        <f t="shared" si="44"/>
        <v>0</v>
      </c>
    </row>
    <row r="84" spans="1:21" s="17" customFormat="1" x14ac:dyDescent="0.25">
      <c r="A84" s="59"/>
      <c r="B84" s="59"/>
      <c r="C84" s="59"/>
      <c r="D84" s="59"/>
      <c r="E84" s="59"/>
      <c r="F84" s="59"/>
      <c r="G84" s="62"/>
      <c r="H84" s="62"/>
      <c r="I84" s="8">
        <f>SUM(I81:I83)</f>
        <v>2615.8000000000002</v>
      </c>
      <c r="J84" s="8">
        <f>SUM(J81:J83)</f>
        <v>1831.1</v>
      </c>
      <c r="K84" s="6" t="s">
        <v>19</v>
      </c>
      <c r="L84" s="59"/>
      <c r="M84" s="10"/>
      <c r="N84" s="14"/>
      <c r="O84" s="30">
        <f t="shared" ref="O84:T84" si="47">SUM(O81:O83)</f>
        <v>784.7</v>
      </c>
      <c r="P84" s="31">
        <f t="shared" si="47"/>
        <v>1831.1</v>
      </c>
      <c r="Q84" s="32">
        <f t="shared" si="47"/>
        <v>0</v>
      </c>
      <c r="R84" s="31">
        <f t="shared" si="47"/>
        <v>0</v>
      </c>
      <c r="S84" s="31">
        <f t="shared" si="47"/>
        <v>0</v>
      </c>
      <c r="T84" s="31">
        <f t="shared" si="47"/>
        <v>0</v>
      </c>
      <c r="U84" s="23">
        <f t="shared" si="44"/>
        <v>2615.8000000000002</v>
      </c>
    </row>
    <row r="85" spans="1:21" s="17" customFormat="1" ht="24" customHeight="1" x14ac:dyDescent="0.25">
      <c r="A85" s="55">
        <v>19</v>
      </c>
      <c r="B85" s="55" t="s">
        <v>77</v>
      </c>
      <c r="C85" s="55" t="s">
        <v>80</v>
      </c>
      <c r="D85" s="55" t="s">
        <v>47</v>
      </c>
      <c r="E85" s="55" t="s">
        <v>16</v>
      </c>
      <c r="F85" s="55" t="s">
        <v>16</v>
      </c>
      <c r="G85" s="60">
        <v>2014</v>
      </c>
      <c r="H85" s="60">
        <v>2015</v>
      </c>
      <c r="I85" s="7">
        <f>U85</f>
        <v>0</v>
      </c>
      <c r="J85" s="7">
        <f>P85</f>
        <v>0</v>
      </c>
      <c r="K85" s="12" t="s">
        <v>3</v>
      </c>
      <c r="L85" s="55" t="s">
        <v>48</v>
      </c>
      <c r="M85" s="10"/>
      <c r="N85" s="14"/>
      <c r="O85" s="40"/>
      <c r="P85" s="27"/>
      <c r="Q85" s="26"/>
      <c r="R85" s="27"/>
      <c r="S85" s="27"/>
      <c r="T85" s="27"/>
      <c r="U85" s="23">
        <f t="shared" ref="U85:U88" si="48">O85+P85+Q85+R85+S85+T85</f>
        <v>0</v>
      </c>
    </row>
    <row r="86" spans="1:21" s="17" customFormat="1" ht="24" customHeight="1" x14ac:dyDescent="0.25">
      <c r="A86" s="58"/>
      <c r="B86" s="58"/>
      <c r="C86" s="58"/>
      <c r="D86" s="58"/>
      <c r="E86" s="58"/>
      <c r="F86" s="58"/>
      <c r="G86" s="61"/>
      <c r="H86" s="61"/>
      <c r="I86" s="7">
        <f>U86</f>
        <v>0.6</v>
      </c>
      <c r="J86" s="7">
        <f t="shared" ref="J86:J87" si="49">P86</f>
        <v>0.6</v>
      </c>
      <c r="K86" s="12" t="s">
        <v>4</v>
      </c>
      <c r="L86" s="58"/>
      <c r="M86" s="10"/>
      <c r="N86" s="14"/>
      <c r="O86" s="40"/>
      <c r="P86" s="27">
        <v>0.6</v>
      </c>
      <c r="Q86" s="26"/>
      <c r="R86" s="27"/>
      <c r="S86" s="27"/>
      <c r="T86" s="27"/>
      <c r="U86" s="23">
        <f t="shared" si="48"/>
        <v>0.6</v>
      </c>
    </row>
    <row r="87" spans="1:21" s="17" customFormat="1" ht="27.75" customHeight="1" x14ac:dyDescent="0.25">
      <c r="A87" s="58"/>
      <c r="B87" s="58"/>
      <c r="C87" s="58"/>
      <c r="D87" s="58"/>
      <c r="E87" s="58"/>
      <c r="F87" s="58"/>
      <c r="G87" s="61"/>
      <c r="H87" s="61"/>
      <c r="I87" s="7">
        <f>U87</f>
        <v>26744</v>
      </c>
      <c r="J87" s="7">
        <f t="shared" si="49"/>
        <v>25872</v>
      </c>
      <c r="K87" s="12" t="s">
        <v>5</v>
      </c>
      <c r="L87" s="58"/>
      <c r="M87" s="10"/>
      <c r="N87" s="14"/>
      <c r="O87" s="44">
        <v>872</v>
      </c>
      <c r="P87" s="45">
        <f>25000+872</f>
        <v>25872</v>
      </c>
      <c r="Q87" s="46"/>
      <c r="R87" s="45"/>
      <c r="S87" s="45"/>
      <c r="T87" s="45"/>
      <c r="U87" s="23">
        <f t="shared" si="48"/>
        <v>26744</v>
      </c>
    </row>
    <row r="88" spans="1:21" s="17" customFormat="1" ht="31.5" customHeight="1" x14ac:dyDescent="0.25">
      <c r="A88" s="59"/>
      <c r="B88" s="59"/>
      <c r="C88" s="59"/>
      <c r="D88" s="59"/>
      <c r="E88" s="59"/>
      <c r="F88" s="59"/>
      <c r="G88" s="62"/>
      <c r="H88" s="62"/>
      <c r="I88" s="8">
        <f>SUM(I85:I87)</f>
        <v>26744.6</v>
      </c>
      <c r="J88" s="8">
        <f>SUM(J85:J87)</f>
        <v>25872.6</v>
      </c>
      <c r="K88" s="6" t="s">
        <v>19</v>
      </c>
      <c r="L88" s="59"/>
      <c r="M88" s="10"/>
      <c r="N88" s="14"/>
      <c r="O88" s="30">
        <f t="shared" ref="O88:T88" si="50">SUM(O85:O87)</f>
        <v>872</v>
      </c>
      <c r="P88" s="31">
        <f t="shared" si="50"/>
        <v>25872.6</v>
      </c>
      <c r="Q88" s="32">
        <f t="shared" si="50"/>
        <v>0</v>
      </c>
      <c r="R88" s="31">
        <f t="shared" si="50"/>
        <v>0</v>
      </c>
      <c r="S88" s="31">
        <f t="shared" si="50"/>
        <v>0</v>
      </c>
      <c r="T88" s="31">
        <f t="shared" si="50"/>
        <v>0</v>
      </c>
      <c r="U88" s="23">
        <f t="shared" si="48"/>
        <v>26744.6</v>
      </c>
    </row>
    <row r="89" spans="1:21" s="17" customFormat="1" ht="45" customHeight="1" x14ac:dyDescent="0.25">
      <c r="A89" s="55">
        <v>20</v>
      </c>
      <c r="B89" s="55" t="s">
        <v>49</v>
      </c>
      <c r="C89" s="55" t="s">
        <v>88</v>
      </c>
      <c r="D89" s="55" t="s">
        <v>47</v>
      </c>
      <c r="E89" s="55" t="s">
        <v>34</v>
      </c>
      <c r="F89" s="55" t="s">
        <v>34</v>
      </c>
      <c r="G89" s="60">
        <v>2015</v>
      </c>
      <c r="H89" s="60">
        <v>2016</v>
      </c>
      <c r="I89" s="7">
        <f>U89</f>
        <v>0</v>
      </c>
      <c r="J89" s="7">
        <f>P89</f>
        <v>0</v>
      </c>
      <c r="K89" s="12" t="s">
        <v>3</v>
      </c>
      <c r="L89" s="55" t="s">
        <v>48</v>
      </c>
      <c r="M89" s="10"/>
      <c r="N89" s="14"/>
      <c r="O89" s="40"/>
      <c r="P89" s="27"/>
      <c r="Q89" s="26"/>
      <c r="R89" s="27"/>
      <c r="S89" s="27"/>
      <c r="T89" s="27"/>
      <c r="U89" s="23">
        <f t="shared" ref="U89:U92" si="51">O89+P89+Q89+R89+S89+T89</f>
        <v>0</v>
      </c>
    </row>
    <row r="90" spans="1:21" s="17" customFormat="1" ht="48" customHeight="1" x14ac:dyDescent="0.25">
      <c r="A90" s="58"/>
      <c r="B90" s="58"/>
      <c r="C90" s="58"/>
      <c r="D90" s="58"/>
      <c r="E90" s="58"/>
      <c r="F90" s="58"/>
      <c r="G90" s="61"/>
      <c r="H90" s="61"/>
      <c r="I90" s="7">
        <f>U90</f>
        <v>79.900000000000006</v>
      </c>
      <c r="J90" s="7">
        <f t="shared" ref="J90:J91" si="52">P90</f>
        <v>79.900000000000006</v>
      </c>
      <c r="K90" s="12" t="s">
        <v>4</v>
      </c>
      <c r="L90" s="58"/>
      <c r="M90" s="10"/>
      <c r="N90" s="14"/>
      <c r="O90" s="40"/>
      <c r="P90" s="27">
        <v>79.900000000000006</v>
      </c>
      <c r="Q90" s="26"/>
      <c r="R90" s="27"/>
      <c r="S90" s="27"/>
      <c r="T90" s="27"/>
      <c r="U90" s="23">
        <f t="shared" si="51"/>
        <v>79.900000000000006</v>
      </c>
    </row>
    <row r="91" spans="1:21" s="17" customFormat="1" ht="27.75" customHeight="1" x14ac:dyDescent="0.25">
      <c r="A91" s="58"/>
      <c r="B91" s="58"/>
      <c r="C91" s="58"/>
      <c r="D91" s="58"/>
      <c r="E91" s="58"/>
      <c r="F91" s="58"/>
      <c r="G91" s="61"/>
      <c r="H91" s="61"/>
      <c r="I91" s="7">
        <f>U91</f>
        <v>72766</v>
      </c>
      <c r="J91" s="7">
        <f t="shared" si="52"/>
        <v>44410</v>
      </c>
      <c r="K91" s="12" t="s">
        <v>5</v>
      </c>
      <c r="L91" s="58"/>
      <c r="M91" s="10"/>
      <c r="N91" s="14"/>
      <c r="O91" s="44"/>
      <c r="P91" s="45">
        <v>44410</v>
      </c>
      <c r="Q91" s="46">
        <v>28356</v>
      </c>
      <c r="R91" s="45"/>
      <c r="S91" s="45"/>
      <c r="T91" s="45"/>
      <c r="U91" s="23">
        <f t="shared" si="51"/>
        <v>72766</v>
      </c>
    </row>
    <row r="92" spans="1:21" s="17" customFormat="1" ht="101.25" customHeight="1" x14ac:dyDescent="0.25">
      <c r="A92" s="59"/>
      <c r="B92" s="59"/>
      <c r="C92" s="59"/>
      <c r="D92" s="59"/>
      <c r="E92" s="59"/>
      <c r="F92" s="59"/>
      <c r="G92" s="62"/>
      <c r="H92" s="62"/>
      <c r="I92" s="8">
        <f>SUM(I89:I91)</f>
        <v>72845.899999999994</v>
      </c>
      <c r="J92" s="8">
        <f>SUM(J89:J91)</f>
        <v>44489.9</v>
      </c>
      <c r="K92" s="6" t="s">
        <v>19</v>
      </c>
      <c r="L92" s="59"/>
      <c r="M92" s="10"/>
      <c r="N92" s="14"/>
      <c r="O92" s="30">
        <f t="shared" ref="O92:T92" si="53">SUM(O89:O91)</f>
        <v>0</v>
      </c>
      <c r="P92" s="31">
        <f t="shared" si="53"/>
        <v>44489.9</v>
      </c>
      <c r="Q92" s="32">
        <f t="shared" si="53"/>
        <v>28356</v>
      </c>
      <c r="R92" s="31">
        <f t="shared" si="53"/>
        <v>0</v>
      </c>
      <c r="S92" s="31">
        <f t="shared" si="53"/>
        <v>0</v>
      </c>
      <c r="T92" s="31">
        <f t="shared" si="53"/>
        <v>0</v>
      </c>
      <c r="U92" s="23">
        <f t="shared" si="51"/>
        <v>72845.899999999994</v>
      </c>
    </row>
    <row r="93" spans="1:21" s="17" customFormat="1" ht="45" customHeight="1" x14ac:dyDescent="0.25">
      <c r="A93" s="55">
        <v>21</v>
      </c>
      <c r="B93" s="55" t="s">
        <v>60</v>
      </c>
      <c r="C93" s="55" t="s">
        <v>87</v>
      </c>
      <c r="D93" s="55" t="s">
        <v>37</v>
      </c>
      <c r="E93" s="55" t="s">
        <v>16</v>
      </c>
      <c r="F93" s="55" t="s">
        <v>16</v>
      </c>
      <c r="G93" s="60">
        <v>2015</v>
      </c>
      <c r="H93" s="60">
        <v>2015</v>
      </c>
      <c r="I93" s="7">
        <f>U93</f>
        <v>4455</v>
      </c>
      <c r="J93" s="7">
        <f>P93</f>
        <v>4455</v>
      </c>
      <c r="K93" s="12" t="s">
        <v>3</v>
      </c>
      <c r="L93" s="55" t="s">
        <v>61</v>
      </c>
      <c r="M93" s="10"/>
      <c r="N93" s="14"/>
      <c r="O93" s="40"/>
      <c r="P93" s="27">
        <v>4455</v>
      </c>
      <c r="Q93" s="26"/>
      <c r="R93" s="27"/>
      <c r="S93" s="27"/>
      <c r="T93" s="27"/>
      <c r="U93" s="23">
        <f t="shared" ref="U93:U96" si="54">O93+P93+Q93+R93+S93+T93</f>
        <v>4455</v>
      </c>
    </row>
    <row r="94" spans="1:21" s="17" customFormat="1" ht="48" customHeight="1" x14ac:dyDescent="0.25">
      <c r="A94" s="58"/>
      <c r="B94" s="58"/>
      <c r="C94" s="58"/>
      <c r="D94" s="58"/>
      <c r="E94" s="58"/>
      <c r="F94" s="58"/>
      <c r="G94" s="61"/>
      <c r="H94" s="61"/>
      <c r="I94" s="7">
        <v>3052.7</v>
      </c>
      <c r="J94" s="7">
        <v>30052.7</v>
      </c>
      <c r="K94" s="12" t="s">
        <v>4</v>
      </c>
      <c r="L94" s="58"/>
      <c r="M94" s="10"/>
      <c r="N94" s="14"/>
      <c r="O94" s="40"/>
      <c r="P94" s="27">
        <f>3007.7+0.45</f>
        <v>3008.1499999999996</v>
      </c>
      <c r="Q94" s="26"/>
      <c r="R94" s="27"/>
      <c r="S94" s="27"/>
      <c r="T94" s="27"/>
      <c r="U94" s="23">
        <f t="shared" si="54"/>
        <v>3008.1499999999996</v>
      </c>
    </row>
    <row r="95" spans="1:21" s="17" customFormat="1" ht="48" customHeight="1" x14ac:dyDescent="0.25">
      <c r="A95" s="58"/>
      <c r="B95" s="58"/>
      <c r="C95" s="58"/>
      <c r="D95" s="58"/>
      <c r="E95" s="58"/>
      <c r="F95" s="58"/>
      <c r="G95" s="61"/>
      <c r="H95" s="61"/>
      <c r="I95" s="7">
        <f>U95</f>
        <v>5556</v>
      </c>
      <c r="J95" s="7">
        <f t="shared" ref="J95" si="55">P95</f>
        <v>5556</v>
      </c>
      <c r="K95" s="12" t="s">
        <v>5</v>
      </c>
      <c r="L95" s="58"/>
      <c r="M95" s="10"/>
      <c r="N95" s="14"/>
      <c r="O95" s="44"/>
      <c r="P95" s="45">
        <v>5556</v>
      </c>
      <c r="Q95" s="46"/>
      <c r="R95" s="45"/>
      <c r="S95" s="45"/>
      <c r="T95" s="45"/>
      <c r="U95" s="23">
        <f t="shared" si="54"/>
        <v>5556</v>
      </c>
    </row>
    <row r="96" spans="1:21" s="17" customFormat="1" ht="61.5" customHeight="1" x14ac:dyDescent="0.25">
      <c r="A96" s="59"/>
      <c r="B96" s="59"/>
      <c r="C96" s="59"/>
      <c r="D96" s="59"/>
      <c r="E96" s="59"/>
      <c r="F96" s="59"/>
      <c r="G96" s="62"/>
      <c r="H96" s="62"/>
      <c r="I96" s="8">
        <f>SUM(I93:I95)</f>
        <v>13063.7</v>
      </c>
      <c r="J96" s="8">
        <f>SUM(J93:J95)</f>
        <v>40063.699999999997</v>
      </c>
      <c r="K96" s="6" t="s">
        <v>19</v>
      </c>
      <c r="L96" s="59"/>
      <c r="M96" s="10"/>
      <c r="N96" s="14"/>
      <c r="O96" s="30">
        <f t="shared" ref="O96:T96" si="56">SUM(O93:O95)</f>
        <v>0</v>
      </c>
      <c r="P96" s="31">
        <f t="shared" si="56"/>
        <v>13019.15</v>
      </c>
      <c r="Q96" s="32">
        <f t="shared" si="56"/>
        <v>0</v>
      </c>
      <c r="R96" s="31">
        <f t="shared" si="56"/>
        <v>0</v>
      </c>
      <c r="S96" s="31">
        <f t="shared" si="56"/>
        <v>0</v>
      </c>
      <c r="T96" s="31">
        <f t="shared" si="56"/>
        <v>0</v>
      </c>
      <c r="U96" s="23">
        <f t="shared" si="54"/>
        <v>13019.15</v>
      </c>
    </row>
  </sheetData>
  <mergeCells count="203">
    <mergeCell ref="A93:A96"/>
    <mergeCell ref="B93:B96"/>
    <mergeCell ref="C93:C96"/>
    <mergeCell ref="D93:D96"/>
    <mergeCell ref="E93:E96"/>
    <mergeCell ref="F93:F96"/>
    <mergeCell ref="G93:G96"/>
    <mergeCell ref="H93:H96"/>
    <mergeCell ref="L93:L96"/>
    <mergeCell ref="A71:L71"/>
    <mergeCell ref="A72:A75"/>
    <mergeCell ref="B72:B75"/>
    <mergeCell ref="C72:C75"/>
    <mergeCell ref="D72:D75"/>
    <mergeCell ref="E72:E75"/>
    <mergeCell ref="F72:F75"/>
    <mergeCell ref="G72:G75"/>
    <mergeCell ref="H72:H75"/>
    <mergeCell ref="L72:L75"/>
    <mergeCell ref="A59:A62"/>
    <mergeCell ref="B59:B62"/>
    <mergeCell ref="C59:C62"/>
    <mergeCell ref="D59:D62"/>
    <mergeCell ref="E59:E62"/>
    <mergeCell ref="F59:F62"/>
    <mergeCell ref="G59:G62"/>
    <mergeCell ref="H59:H62"/>
    <mergeCell ref="L59:L62"/>
    <mergeCell ref="A67:A70"/>
    <mergeCell ref="B67:B70"/>
    <mergeCell ref="C67:C70"/>
    <mergeCell ref="D67:D70"/>
    <mergeCell ref="E67:E70"/>
    <mergeCell ref="F67:F70"/>
    <mergeCell ref="G67:G70"/>
    <mergeCell ref="H67:H70"/>
    <mergeCell ref="L67:L70"/>
    <mergeCell ref="A89:A92"/>
    <mergeCell ref="B89:B92"/>
    <mergeCell ref="C89:C92"/>
    <mergeCell ref="D89:D92"/>
    <mergeCell ref="E89:E92"/>
    <mergeCell ref="F89:F92"/>
    <mergeCell ref="G89:G92"/>
    <mergeCell ref="H89:H92"/>
    <mergeCell ref="L89:L92"/>
    <mergeCell ref="A43:A46"/>
    <mergeCell ref="B43:B46"/>
    <mergeCell ref="C43:C46"/>
    <mergeCell ref="D43:D46"/>
    <mergeCell ref="E43:E46"/>
    <mergeCell ref="F43:F46"/>
    <mergeCell ref="G43:G46"/>
    <mergeCell ref="H43:H46"/>
    <mergeCell ref="L43:L46"/>
    <mergeCell ref="A39:A42"/>
    <mergeCell ref="B39:B42"/>
    <mergeCell ref="C39:C42"/>
    <mergeCell ref="D39:D42"/>
    <mergeCell ref="E39:E42"/>
    <mergeCell ref="F39:F42"/>
    <mergeCell ref="G39:G42"/>
    <mergeCell ref="H39:H42"/>
    <mergeCell ref="L39:L42"/>
    <mergeCell ref="A1:L1"/>
    <mergeCell ref="A3:A4"/>
    <mergeCell ref="B3:B4"/>
    <mergeCell ref="C3:C4"/>
    <mergeCell ref="D3:D4"/>
    <mergeCell ref="E3:E4"/>
    <mergeCell ref="F3:F4"/>
    <mergeCell ref="G3:H3"/>
    <mergeCell ref="I3:J3"/>
    <mergeCell ref="K3:K4"/>
    <mergeCell ref="L3:L4"/>
    <mergeCell ref="A6:L6"/>
    <mergeCell ref="A7:A10"/>
    <mergeCell ref="B7:B10"/>
    <mergeCell ref="C7:C10"/>
    <mergeCell ref="D7:D10"/>
    <mergeCell ref="E7:E10"/>
    <mergeCell ref="F7:F10"/>
    <mergeCell ref="G7:G10"/>
    <mergeCell ref="H7:H10"/>
    <mergeCell ref="L7:L10"/>
    <mergeCell ref="A11:A14"/>
    <mergeCell ref="B11:B14"/>
    <mergeCell ref="C11:C14"/>
    <mergeCell ref="D11:D14"/>
    <mergeCell ref="E11:E14"/>
    <mergeCell ref="F11:F14"/>
    <mergeCell ref="G11:G14"/>
    <mergeCell ref="H11:H14"/>
    <mergeCell ref="L11:L14"/>
    <mergeCell ref="G15:G18"/>
    <mergeCell ref="H15:H18"/>
    <mergeCell ref="L15:L18"/>
    <mergeCell ref="A19:A22"/>
    <mergeCell ref="B19:B22"/>
    <mergeCell ref="C19:C22"/>
    <mergeCell ref="D19:D22"/>
    <mergeCell ref="E19:E22"/>
    <mergeCell ref="F19:F22"/>
    <mergeCell ref="G19:G22"/>
    <mergeCell ref="A15:A18"/>
    <mergeCell ref="B15:B18"/>
    <mergeCell ref="C15:C18"/>
    <mergeCell ref="D15:D18"/>
    <mergeCell ref="E15:E18"/>
    <mergeCell ref="F15:F18"/>
    <mergeCell ref="H19:H22"/>
    <mergeCell ref="L19:L22"/>
    <mergeCell ref="A23:A26"/>
    <mergeCell ref="B23:B26"/>
    <mergeCell ref="C23:C26"/>
    <mergeCell ref="D23:D26"/>
    <mergeCell ref="E23:E26"/>
    <mergeCell ref="F23:F26"/>
    <mergeCell ref="G23:G26"/>
    <mergeCell ref="H23:H26"/>
    <mergeCell ref="L23:L26"/>
    <mergeCell ref="A27:A30"/>
    <mergeCell ref="B27:B30"/>
    <mergeCell ref="C27:C30"/>
    <mergeCell ref="D27:D30"/>
    <mergeCell ref="E27:E30"/>
    <mergeCell ref="F27:F30"/>
    <mergeCell ref="G27:G30"/>
    <mergeCell ref="H27:H30"/>
    <mergeCell ref="L27:L30"/>
    <mergeCell ref="G55:G58"/>
    <mergeCell ref="H55:H58"/>
    <mergeCell ref="L55:L58"/>
    <mergeCell ref="A51:A54"/>
    <mergeCell ref="B51:B54"/>
    <mergeCell ref="C51:C54"/>
    <mergeCell ref="D51:D54"/>
    <mergeCell ref="E51:E54"/>
    <mergeCell ref="F51:F54"/>
    <mergeCell ref="G51:G54"/>
    <mergeCell ref="H51:H54"/>
    <mergeCell ref="L51:L54"/>
    <mergeCell ref="A76:L76"/>
    <mergeCell ref="A77:A80"/>
    <mergeCell ref="B77:B80"/>
    <mergeCell ref="C77:C80"/>
    <mergeCell ref="D77:D80"/>
    <mergeCell ref="E77:E80"/>
    <mergeCell ref="F77:F80"/>
    <mergeCell ref="G77:G80"/>
    <mergeCell ref="H77:H80"/>
    <mergeCell ref="L77:L80"/>
    <mergeCell ref="H85:H88"/>
    <mergeCell ref="L85:L88"/>
    <mergeCell ref="G81:G84"/>
    <mergeCell ref="H81:H84"/>
    <mergeCell ref="L81:L84"/>
    <mergeCell ref="A85:A88"/>
    <mergeCell ref="B85:B88"/>
    <mergeCell ref="C85:C88"/>
    <mergeCell ref="D85:D88"/>
    <mergeCell ref="E85:E88"/>
    <mergeCell ref="F85:F88"/>
    <mergeCell ref="G85:G88"/>
    <mergeCell ref="A81:A84"/>
    <mergeCell ref="B81:B84"/>
    <mergeCell ref="C81:C84"/>
    <mergeCell ref="D81:D84"/>
    <mergeCell ref="E81:E84"/>
    <mergeCell ref="F81:F84"/>
    <mergeCell ref="A31:A34"/>
    <mergeCell ref="B31:B34"/>
    <mergeCell ref="C31:C34"/>
    <mergeCell ref="D31:D34"/>
    <mergeCell ref="E31:E34"/>
    <mergeCell ref="F31:F34"/>
    <mergeCell ref="G31:G34"/>
    <mergeCell ref="H31:H34"/>
    <mergeCell ref="L31:L34"/>
    <mergeCell ref="A63:A66"/>
    <mergeCell ref="B63:B66"/>
    <mergeCell ref="C63:C66"/>
    <mergeCell ref="D63:D66"/>
    <mergeCell ref="E63:E66"/>
    <mergeCell ref="F63:F66"/>
    <mergeCell ref="L63:L66"/>
    <mergeCell ref="G35:G38"/>
    <mergeCell ref="H35:H38"/>
    <mergeCell ref="L35:L38"/>
    <mergeCell ref="A35:A38"/>
    <mergeCell ref="B35:B38"/>
    <mergeCell ref="C35:C38"/>
    <mergeCell ref="D35:D38"/>
    <mergeCell ref="E35:E38"/>
    <mergeCell ref="F35:F38"/>
    <mergeCell ref="A47:L47"/>
    <mergeCell ref="A50:L50"/>
    <mergeCell ref="A55:A58"/>
    <mergeCell ref="B55:B58"/>
    <mergeCell ref="C55:C58"/>
    <mergeCell ref="D55:D58"/>
    <mergeCell ref="E55:E58"/>
    <mergeCell ref="F55:F58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за 2015 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2015-11-09T16:32:26Z</cp:lastPrinted>
  <dcterms:created xsi:type="dcterms:W3CDTF">2006-09-16T00:00:00Z</dcterms:created>
  <dcterms:modified xsi:type="dcterms:W3CDTF">2016-07-18T08:54:37Z</dcterms:modified>
</cp:coreProperties>
</file>